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C:\Users\QAQ\Desktop\2024年部门决算公开-市财政局版\084中关村科技园区管理委员会\附件一、部门整体绩效评价报告0825\"/>
    </mc:Choice>
  </mc:AlternateContent>
  <xr:revisionPtr revIDLastSave="0" documentId="13_ncr:1_{ECB88592-030E-497C-86F7-3520A0CCBC31}" xr6:coauthVersionLast="47" xr6:coauthVersionMax="47" xr10:uidLastSave="{00000000-0000-0000-0000-000000000000}"/>
  <bookViews>
    <workbookView xWindow="-90" yWindow="-90" windowWidth="19380" windowHeight="10260" xr2:uid="{00000000-000D-0000-FFFF-FFFF00000000}"/>
  </bookViews>
  <sheets>
    <sheet name="指标体系评分表" sheetId="5" r:id="rId1"/>
    <sheet name="2.创新能力提升环境优化" sheetId="9" state="hidden" r:id="rId2"/>
    <sheet name="2.1创新能力提升环境优化" sheetId="12" state="hidden" r:id="rId3"/>
    <sheet name="Sheet1" sheetId="6" state="hidden" r:id="rId4"/>
  </sheets>
  <definedNames>
    <definedName name="_xlnm._FilterDatabase" localSheetId="1" hidden="1">'2.创新能力提升环境优化'!$A$8:$H$31</definedName>
    <definedName name="OLE_LINK2" localSheetId="0">指标体系评分表!#REF!</definedName>
    <definedName name="_xlnm.Print_Area" localSheetId="0">指标体系评分表!$A$1:$G$41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 l="1"/>
  <c r="G26" i="12"/>
  <c r="F26" i="12"/>
  <c r="E26" i="12"/>
  <c r="G19" i="12"/>
  <c r="F2" i="12"/>
  <c r="E2" i="12"/>
  <c r="F7" i="9"/>
  <c r="E7" i="9"/>
  <c r="F6" i="9"/>
  <c r="E6" i="9"/>
  <c r="E5" i="9"/>
  <c r="F4" i="9"/>
  <c r="E4" i="9"/>
  <c r="F3" i="9"/>
  <c r="E3" i="9"/>
  <c r="F2" i="9"/>
  <c r="E2" i="9"/>
  <c r="G41" i="5"/>
  <c r="F41" i="5"/>
  <c r="E39" i="5"/>
  <c r="C39" i="5"/>
  <c r="G27" i="5"/>
  <c r="G24" i="5"/>
  <c r="G22" i="5"/>
  <c r="G18" i="5"/>
  <c r="G4" i="5"/>
  <c r="E4" i="5"/>
  <c r="D4" i="5"/>
  <c r="C4" i="5"/>
</calcChain>
</file>

<file path=xl/sharedStrings.xml><?xml version="1.0" encoding="utf-8"?>
<sst xmlns="http://schemas.openxmlformats.org/spreadsheetml/2006/main" count="400" uniqueCount="184">
  <si>
    <t>中关村科技园区管理委员会2024年度部门整体绩效评价指标体系评分表</t>
  </si>
  <si>
    <t>一、当年预算执行情况（20分）</t>
  </si>
  <si>
    <t>一级指标</t>
  </si>
  <si>
    <t>二级指标</t>
  </si>
  <si>
    <t>预算数（万元）</t>
  </si>
  <si>
    <t>执行数（万元）</t>
  </si>
  <si>
    <t>预算执行率</t>
  </si>
  <si>
    <t>分值</t>
  </si>
  <si>
    <t>自评
得分</t>
  </si>
  <si>
    <t>当年预算执行情况（20）</t>
  </si>
  <si>
    <t>资金总体</t>
  </si>
  <si>
    <t>基本支出</t>
  </si>
  <si>
    <t>--</t>
  </si>
  <si>
    <t>项目支出</t>
  </si>
  <si>
    <t>其他</t>
  </si>
  <si>
    <t>二、整体绩效目标实际情况（60分）</t>
  </si>
  <si>
    <t>三级指标</t>
  </si>
  <si>
    <t>指标值</t>
  </si>
  <si>
    <t>完成值</t>
  </si>
  <si>
    <t>得分</t>
  </si>
  <si>
    <t>整体绩效目标实现情况（60）</t>
  </si>
  <si>
    <t>产出
（30）</t>
  </si>
  <si>
    <t>促进科技金融深度融合（3）</t>
  </si>
  <si>
    <t>支持新三板挂牌企业数、支持融资租赁企业数以及支持投资机构数≥68家</t>
  </si>
  <si>
    <t>支持新三板挂牌企业数、支持融资租赁企业数以及支持投资机构数83家。</t>
  </si>
  <si>
    <t>创新能力提升环境优（12）</t>
  </si>
  <si>
    <t>支持科技型小微企业、高新技术企业、前沿技术企业、专利相关工作企业、标准相关企业数量≥2000家</t>
  </si>
  <si>
    <t>支持科技型小微企业、高新技术企业、前沿技术企业、专利相关工作企业、标准相关企业数量6463家。</t>
  </si>
  <si>
    <t>支持科技型社会组织数量≥30家</t>
  </si>
  <si>
    <t>支持全市关键共性技术平台数量≥5个</t>
  </si>
  <si>
    <t>支持全市关键共性技术平台数量9个。</t>
  </si>
  <si>
    <t>支持创新联合体项目数量、搭建服务创新主体的专业化服务平台数量≥47项</t>
  </si>
  <si>
    <t>支持创新联合体项目数量、搭建服务创新主体的专业化服务平台数量48项。</t>
  </si>
  <si>
    <t>高精尖产业发展（5）</t>
  </si>
  <si>
    <t>支持概念验证平台建设以及技术转移机构建设、产业开发研究院建设、科技成果转化平台市场化聘用技术经理人等方向的单位数量≥40家</t>
  </si>
  <si>
    <t>支持概念验证平台建设以及技术转移机构建设、产业开发研究院建设、科技成果转化平台市场化聘用技术经理人等方向的单位数量61家。</t>
  </si>
  <si>
    <t>支持重点应用场景示范项目、支持首创产品示范应用项目≥25个</t>
  </si>
  <si>
    <t>特色园区规划建设（5）</t>
  </si>
  <si>
    <t>支持高质量园区建设项目、电子城东区科技企业项目数量≥21个</t>
  </si>
  <si>
    <t>支持高质量园区建设项目、电子城东区科技企业项目数量40个。</t>
  </si>
  <si>
    <t>支持孵化器数量≥75家</t>
  </si>
  <si>
    <t>支持孵化器数量≥55家。</t>
  </si>
  <si>
    <t>举办中关村论坛（3）</t>
  </si>
  <si>
    <t>中关村论坛技术交易活动、成果发布会、开幕式及全体会议、平行论坛≥61场</t>
  </si>
  <si>
    <t>中关村论坛技术交易活动、成果发布会、开幕式及全体会议、平行论坛91场。</t>
  </si>
  <si>
    <t>战略规划课题研究（2）</t>
  </si>
  <si>
    <t>开展不少于10项课题研究任务，形成高质量研究成果不少于8篇，研究提出不少于5个方面的政策储备，为中关村建设世界领先科技园区的重要任务推进和领导决策提供有力智力支持。</t>
  </si>
  <si>
    <t>开展19项课题研究任务，形成高质量研究成果8篇，研究提出5个方面的政策储备，为中关村建设世界领先科技园区的重要任务推进和领导决策提供有力智力支持。</t>
  </si>
  <si>
    <t>效果
（30）</t>
  </si>
  <si>
    <t>经济效益（16）</t>
  </si>
  <si>
    <t>带动符合条件的投资机构对我市科创企业开展首轮投资金额≥50000万元</t>
  </si>
  <si>
    <t>带动符合条件的投资机构对我市科创企业开展首轮投资金额5.8918亿元。</t>
  </si>
  <si>
    <t>带动科技型小微企业、中关村前沿技术企业、颠覆性技术企业社会投资或研发经费投入≥50亿元</t>
  </si>
  <si>
    <t>带动科技型小微企业、中关村前沿技术企业、颠覆性技术企业社会投资或研发经费投入27.97亿。</t>
  </si>
  <si>
    <t>推动技术转移机构、产业开发研究院、科技成果概念验证平台科技成果在京转化金额≥250000万元</t>
  </si>
  <si>
    <t>推动技术转移机构、产业开发研究院、科技成果概念验证平台科技成果在京转化金额48.69亿元。</t>
  </si>
  <si>
    <t>带动重点应用场景示范项目总投资额≥80000万元</t>
  </si>
  <si>
    <t>带动重点应用场景示范项目总投资额7.13亿。</t>
  </si>
  <si>
    <t>国际合作专项支持外资研发中心上一年度研发投入增长≥15%</t>
  </si>
  <si>
    <t>国际合作专项支持外资研发中心上一年度研发投入增长22.7%。</t>
  </si>
  <si>
    <t>园区企业总收入增长规模≥8%</t>
  </si>
  <si>
    <t>园区企业总收入增长规模28.3%。</t>
  </si>
  <si>
    <t>社会效益(8）</t>
  </si>
  <si>
    <t>推动技术转移机构、产业开发研究院、科技成果概念验证平台科技成果在京转化数量≥1000项</t>
  </si>
  <si>
    <t>推动技术转移机构、产业开发研究院、科技成果概念验证平台科技成果在京转化数量4468项。</t>
  </si>
  <si>
    <t>科技型社会组织为创新主体提供专业化服务数量≥8500家/个/批次</t>
  </si>
  <si>
    <t>科技型社会组织为创新主体提供专业化服务数量近10000家。</t>
  </si>
  <si>
    <t>中关村论坛参与国际组织及机构数≥100家</t>
  </si>
  <si>
    <t>中关村论坛参与国际组织及机构数218家。</t>
  </si>
  <si>
    <t>服务对象满意度（6）</t>
  </si>
  <si>
    <t>年度绩效考评结果</t>
  </si>
  <si>
    <t>2024年度绩效考评等次为“优秀”。</t>
  </si>
  <si>
    <t>三、预算管理情况（20分）</t>
  </si>
  <si>
    <t>预算管理情况
（20）</t>
  </si>
  <si>
    <t>财务管理（4)</t>
  </si>
  <si>
    <t>财务管理制度健全性（1）</t>
  </si>
  <si>
    <t>健全、完整、合规</t>
  </si>
  <si>
    <t>资金使用合规性和安全性
（2）</t>
  </si>
  <si>
    <t>合规、安全</t>
  </si>
  <si>
    <t>会计基础信息完善性（1）</t>
  </si>
  <si>
    <t>完整、准确</t>
  </si>
  <si>
    <t>资产管理（4）</t>
  </si>
  <si>
    <t>资产管理规范性（4）</t>
  </si>
  <si>
    <t>规范</t>
  </si>
  <si>
    <t>绩效管理（4）</t>
  </si>
  <si>
    <t>绩效管理情况
（4）</t>
  </si>
  <si>
    <t>及时、有效</t>
  </si>
  <si>
    <t>2023年</t>
  </si>
  <si>
    <t>2024年</t>
  </si>
  <si>
    <t>结转结余率（4）</t>
  </si>
  <si>
    <t>部门预决算差异率
（4）</t>
  </si>
  <si>
    <t>-</t>
  </si>
  <si>
    <t>合计</t>
  </si>
  <si>
    <t>统计项目指标值</t>
  </si>
  <si>
    <t>统计项目实际完成值</t>
  </si>
  <si>
    <r>
      <rPr>
        <sz val="10"/>
        <color theme="1"/>
        <rFont val="宋体"/>
        <family val="3"/>
        <charset val="134"/>
        <scheme val="minor"/>
      </rPr>
      <t>1.双创处：</t>
    </r>
    <r>
      <rPr>
        <sz val="10"/>
        <color rgb="FF00B050"/>
        <rFont val="宋体"/>
        <family val="3"/>
        <charset val="134"/>
        <scheme val="minor"/>
      </rPr>
      <t>中关村科技型小微企业支持项、支持高新技术企业“小升规”培育、中关村前沿技术企业培育项目</t>
    </r>
    <r>
      <rPr>
        <sz val="10"/>
        <color theme="1"/>
        <rFont val="宋体"/>
        <family val="3"/>
        <charset val="134"/>
        <scheme val="minor"/>
      </rPr>
      <t>、</t>
    </r>
    <r>
      <rPr>
        <sz val="10"/>
        <rFont val="宋体"/>
        <family val="3"/>
        <charset val="134"/>
        <scheme val="minor"/>
      </rPr>
      <t>中关村企业专利与技术标准项目</t>
    </r>
    <r>
      <rPr>
        <sz val="10"/>
        <color theme="1"/>
        <rFont val="宋体"/>
        <family val="3"/>
        <charset val="134"/>
        <scheme val="minor"/>
      </rPr>
      <t>、</t>
    </r>
    <r>
      <rPr>
        <sz val="10"/>
        <color rgb="FF00B050"/>
        <rFont val="宋体"/>
        <family val="3"/>
        <charset val="134"/>
        <scheme val="minor"/>
      </rPr>
      <t>首都科技条件平台与创新券项目</t>
    </r>
    <r>
      <rPr>
        <sz val="10"/>
        <color theme="1"/>
        <rFont val="宋体"/>
        <family val="3"/>
        <charset val="134"/>
        <scheme val="minor"/>
      </rPr>
      <t>、</t>
    </r>
    <r>
      <rPr>
        <sz val="10"/>
        <color rgb="FF00B050"/>
        <rFont val="宋体"/>
        <family val="3"/>
        <charset val="134"/>
        <scheme val="minor"/>
      </rPr>
      <t>中关村领军企业建设创新联合体</t>
    </r>
    <r>
      <rPr>
        <sz val="10"/>
        <color theme="1"/>
        <rFont val="宋体"/>
        <family val="3"/>
        <charset val="134"/>
        <scheme val="minor"/>
      </rPr>
      <t>、</t>
    </r>
    <r>
      <rPr>
        <sz val="10"/>
        <color rgb="FF00B050"/>
        <rFont val="宋体"/>
        <family val="3"/>
        <charset val="134"/>
        <scheme val="minor"/>
      </rPr>
      <t>中关村国际前沿科技大赛及相关活动</t>
    </r>
    <r>
      <rPr>
        <sz val="10"/>
        <color theme="1"/>
        <rFont val="宋体"/>
        <family val="3"/>
        <charset val="134"/>
        <scheme val="minor"/>
      </rPr>
      <t xml:space="preserve">
2.园区处：</t>
    </r>
    <r>
      <rPr>
        <sz val="10"/>
        <color rgb="FF00B050"/>
        <rFont val="宋体"/>
        <family val="3"/>
        <charset val="134"/>
        <scheme val="minor"/>
      </rPr>
      <t>共性技术平台</t>
    </r>
    <r>
      <rPr>
        <sz val="10"/>
        <color theme="1"/>
        <rFont val="宋体"/>
        <family val="3"/>
        <charset val="134"/>
        <scheme val="minor"/>
      </rPr>
      <t xml:space="preserve">
3.科服处：</t>
    </r>
    <r>
      <rPr>
        <sz val="10"/>
        <color rgb="FF00B050"/>
        <rFont val="宋体"/>
        <family val="3"/>
        <charset val="134"/>
        <scheme val="minor"/>
      </rPr>
      <t>中关村社会组织支持项目</t>
    </r>
  </si>
  <si>
    <t>数量指标</t>
  </si>
  <si>
    <t>支持科技型小微企业、高新技术企业、前沿技术企业、专利相关工作企业、标准相关企业数量</t>
  </si>
  <si>
    <t>≥2000家</t>
  </si>
  <si>
    <t>支持科技型社会组织数量</t>
  </si>
  <si>
    <t>≥30家</t>
  </si>
  <si>
    <t>支持全市关键共性技术平台数量</t>
  </si>
  <si>
    <t>≥5个</t>
  </si>
  <si>
    <t>支持创新联合体项目数量、搭建服务创新主体的专业化服务平台数量</t>
  </si>
  <si>
    <t>≥47项</t>
  </si>
  <si>
    <t>？</t>
  </si>
  <si>
    <t>经济效益指标</t>
  </si>
  <si>
    <t>带动科技型小微企业、中关村前沿技术企业、颠覆性技术企业社会投资或研发经费投入</t>
  </si>
  <si>
    <t>≥50亿元</t>
  </si>
  <si>
    <t>社会效益指标</t>
  </si>
  <si>
    <t>科技型社会组织为创新主体提供专业化服务数量</t>
  </si>
  <si>
    <t>≥8500家/个/批次</t>
  </si>
  <si>
    <t>数值</t>
  </si>
  <si>
    <t>实际完成值</t>
  </si>
  <si>
    <t>中关村科技型小微企业支持项</t>
  </si>
  <si>
    <t>支持科技型小微企业数量</t>
  </si>
  <si>
    <t>≥1200家</t>
  </si>
  <si>
    <t>1297家</t>
  </si>
  <si>
    <t>带动企业平均研发投入</t>
  </si>
  <si>
    <t>≥400万元</t>
  </si>
  <si>
    <t>440万元</t>
  </si>
  <si>
    <t>亿</t>
  </si>
  <si>
    <t>支持高新技术企业“小升规”培育</t>
  </si>
  <si>
    <t>支持高企“筑基扩容”方向企业数量</t>
  </si>
  <si>
    <t>≥4500家</t>
  </si>
  <si>
    <t>4783家</t>
  </si>
  <si>
    <t>支持高企“小升规”方向企业数量</t>
  </si>
  <si>
    <t>≥350家</t>
  </si>
  <si>
    <t>383家</t>
  </si>
  <si>
    <t>中关村前沿技术企业培育项目</t>
  </si>
  <si>
    <t>支持前沿技术企业和颠覆性技术项目</t>
  </si>
  <si>
    <t>≥20家</t>
  </si>
  <si>
    <t>23家</t>
  </si>
  <si>
    <t>撬动企业研发经费投入</t>
  </si>
  <si>
    <t>≥2亿元</t>
  </si>
  <si>
    <t>8.4亿元</t>
  </si>
  <si>
    <t>撬动企业社会融资</t>
  </si>
  <si>
    <t>≥1亿元</t>
  </si>
  <si>
    <t>16亿元</t>
  </si>
  <si>
    <t>首都科技条件平台与创新券项目</t>
  </si>
  <si>
    <t>条件平台服务企业数量</t>
  </si>
  <si>
    <t>≥7000家</t>
  </si>
  <si>
    <t>9000余家</t>
  </si>
  <si>
    <t>支持科研创新创业、政策宣传等活动数量</t>
  </si>
  <si>
    <t>≥10场次</t>
  </si>
  <si>
    <t>31场次</t>
  </si>
  <si>
    <t>支持开放单位数量</t>
  </si>
  <si>
    <t>34家</t>
  </si>
  <si>
    <t>降低企业研发成本</t>
  </si>
  <si>
    <t>≥1000万元</t>
  </si>
  <si>
    <t>1160.375万元</t>
  </si>
  <si>
    <t>中关村领军企业建设创新联合体</t>
  </si>
  <si>
    <t>支持创新联合体项目数量</t>
  </si>
  <si>
    <t>≥4项</t>
  </si>
  <si>
    <t>13项</t>
  </si>
  <si>
    <t>中关村国际前沿科技大赛及相关活动</t>
  </si>
  <si>
    <t>带动社会投资</t>
  </si>
  <si>
    <t>≥50000万元</t>
  </si>
  <si>
    <t>150000万元</t>
  </si>
  <si>
    <t>共性技术平台</t>
  </si>
  <si>
    <t>支持共性技术平台产业领域</t>
  </si>
  <si>
    <t>≥3个</t>
  </si>
  <si>
    <t>4个</t>
  </si>
  <si>
    <t>支持共性技术平台数量</t>
  </si>
  <si>
    <t>9个</t>
  </si>
  <si>
    <t>支持共性技术平台覆盖分园</t>
  </si>
  <si>
    <t>7个</t>
  </si>
  <si>
    <t>带动支持平台总投资额</t>
  </si>
  <si>
    <t>≥20000万元</t>
  </si>
  <si>
    <t>44100万元</t>
  </si>
  <si>
    <t>中关村社会组织支持项目</t>
  </si>
  <si>
    <t>举办活动次数</t>
  </si>
  <si>
    <t>≥600场次</t>
  </si>
  <si>
    <t>700场次</t>
  </si>
  <si>
    <t>支持创新平台数量</t>
  </si>
  <si>
    <t>≥35项</t>
  </si>
  <si>
    <t>51项</t>
  </si>
  <si>
    <t>支持创新主体（科创企业、科研院所、高校、协会等）数量</t>
  </si>
  <si>
    <t>36家</t>
  </si>
  <si>
    <t>为创新主体提供专业化服务数量</t>
  </si>
  <si>
    <t>≥8500家</t>
  </si>
  <si>
    <t>近10000家</t>
  </si>
  <si>
    <t>支持重点应用场景示范项目、支持首创产品示范应用项目60个。</t>
    <phoneticPr fontId="25" type="noConversion"/>
  </si>
  <si>
    <t>支持科技型社会组织数量36家。</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</si>
</sst>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27">
    <font>
      <sz val="11"/>
      <color theme="1"/>
      <name val="宋体"/>
      <charset val="134"/>
      <scheme val="minor"/>
    </font>
    <font>
      <sz val="16"/>
      <color theme="1"/>
      <name val="仿宋_GB2312"/>
      <charset val="134"/>
    </font>
    <font>
      <sz val="10"/>
      <color theme="1"/>
      <name val="宋体"/>
      <charset val="134"/>
      <scheme val="minor"/>
    </font>
    <font>
      <b/>
      <sz val="10"/>
      <name val="宋体"/>
      <charset val="134"/>
      <scheme val="minor"/>
    </font>
    <font>
      <sz val="10"/>
      <color rgb="FF00B050"/>
      <name val="宋体"/>
      <charset val="134"/>
      <scheme val="minor"/>
    </font>
    <font>
      <sz val="10"/>
      <name val="宋体"/>
      <charset val="134"/>
      <scheme val="minor"/>
    </font>
    <font>
      <sz val="10"/>
      <color rgb="FFFF0000"/>
      <name val="宋体"/>
      <charset val="134"/>
      <scheme val="minor"/>
    </font>
    <font>
      <b/>
      <sz val="10"/>
      <color theme="1"/>
      <name val="宋体"/>
      <charset val="134"/>
      <scheme val="minor"/>
    </font>
    <font>
      <sz val="10"/>
      <color indexed="8"/>
      <name val="宋体"/>
      <charset val="134"/>
      <scheme val="minor"/>
    </font>
    <font>
      <sz val="10"/>
      <color rgb="FF000000"/>
      <name val="宋体"/>
      <charset val="134"/>
      <scheme val="minor"/>
    </font>
    <font>
      <b/>
      <sz val="10"/>
      <name val="宋体"/>
      <charset val="134"/>
    </font>
    <font>
      <sz val="10"/>
      <color rgb="FFFF0000"/>
      <name val="宋体"/>
      <charset val="134"/>
    </font>
    <font>
      <sz val="10"/>
      <color rgb="FF000000"/>
      <name val="宋体"/>
      <charset val="134"/>
    </font>
    <font>
      <sz val="10"/>
      <name val="宋体"/>
      <charset val="134"/>
    </font>
    <font>
      <sz val="10"/>
      <name val="仿宋_GB2312"/>
      <charset val="134"/>
    </font>
    <font>
      <sz val="10"/>
      <color indexed="8"/>
      <name val="仿宋_GB2312"/>
      <charset val="134"/>
    </font>
    <font>
      <sz val="10"/>
      <color rgb="FF000000"/>
      <name val="仿宋_GB2312"/>
      <charset val="134"/>
    </font>
    <font>
      <sz val="10"/>
      <color rgb="FFFF0000"/>
      <name val="仿宋_GB2312"/>
      <charset val="134"/>
    </font>
    <font>
      <sz val="18"/>
      <color theme="1"/>
      <name val="方正小标宋简体"/>
      <charset val="134"/>
    </font>
    <font>
      <sz val="10"/>
      <color theme="1"/>
      <name val="宋体"/>
      <family val="3"/>
      <charset val="134"/>
    </font>
    <font>
      <sz val="11"/>
      <name val="宋体"/>
      <family val="3"/>
      <charset val="134"/>
    </font>
    <font>
      <sz val="11"/>
      <color theme="1"/>
      <name val="宋体"/>
      <family val="3"/>
      <charset val="134"/>
      <scheme val="minor"/>
    </font>
    <font>
      <sz val="10"/>
      <color theme="1"/>
      <name val="宋体"/>
      <family val="3"/>
      <charset val="134"/>
      <scheme val="minor"/>
    </font>
    <font>
      <sz val="10"/>
      <color rgb="FF00B050"/>
      <name val="宋体"/>
      <family val="3"/>
      <charset val="134"/>
      <scheme val="minor"/>
    </font>
    <font>
      <sz val="10"/>
      <name val="宋体"/>
      <family val="3"/>
      <charset val="134"/>
      <scheme val="minor"/>
    </font>
    <font>
      <sz val="9"/>
      <name val="宋体"/>
      <family val="3"/>
      <charset val="134"/>
      <scheme val="minor"/>
    </font>
    <font>
      <sz val="10"/>
      <name val="宋体"/>
      <family val="3"/>
      <charset val="134"/>
    </font>
  </fonts>
  <fills count="8">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8"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43" fontId="21" fillId="0" borderId="0" applyFont="0" applyFill="0" applyBorder="0" applyAlignment="0" applyProtection="0">
      <alignment vertical="center"/>
    </xf>
    <xf numFmtId="9" fontId="21" fillId="0" borderId="0" applyFont="0" applyFill="0" applyBorder="0" applyAlignment="0" applyProtection="0">
      <alignment vertical="center"/>
    </xf>
    <xf numFmtId="0" fontId="20" fillId="0" borderId="0">
      <alignment vertical="center"/>
    </xf>
  </cellStyleXfs>
  <cellXfs count="131">
    <xf numFmtId="0" fontId="0" fillId="0" borderId="0" xfId="0">
      <alignment vertical="center"/>
    </xf>
    <xf numFmtId="0" fontId="1"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wrapText="1"/>
    </xf>
    <xf numFmtId="49" fontId="5" fillId="2" borderId="0" xfId="0" applyNumberFormat="1" applyFont="1" applyFill="1" applyAlignment="1">
      <alignment horizontal="center" vertical="center" wrapText="1"/>
    </xf>
    <xf numFmtId="49" fontId="5" fillId="2" borderId="0" xfId="0" applyNumberFormat="1" applyFont="1" applyFill="1" applyAlignment="1">
      <alignment horizontal="left" vertic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49" fontId="6" fillId="0" borderId="0" xfId="0" applyNumberFormat="1" applyFont="1" applyAlignment="1">
      <alignment horizontal="center" vertical="center" wrapText="1"/>
    </xf>
    <xf numFmtId="49" fontId="6" fillId="0" borderId="0" xfId="0" applyNumberFormat="1" applyFont="1" applyAlignment="1">
      <alignment horizontal="left" vertical="center" wrapText="1"/>
    </xf>
    <xf numFmtId="0" fontId="7"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49" fontId="5" fillId="4" borderId="0" xfId="0" applyNumberFormat="1" applyFont="1" applyFill="1" applyAlignment="1">
      <alignment horizontal="center" vertical="center" wrapText="1"/>
    </xf>
    <xf numFmtId="49" fontId="5" fillId="4" borderId="0" xfId="0" applyNumberFormat="1" applyFont="1" applyFill="1" applyAlignment="1">
      <alignment horizontal="left" vertical="center" wrapText="1"/>
    </xf>
    <xf numFmtId="0" fontId="5" fillId="4" borderId="0" xfId="0" applyFont="1" applyFill="1" applyAlignment="1">
      <alignment horizontal="center" vertical="center" wrapText="1"/>
    </xf>
    <xf numFmtId="49" fontId="5" fillId="5" borderId="0" xfId="0" applyNumberFormat="1" applyFont="1" applyFill="1" applyAlignment="1">
      <alignment horizontal="center" vertical="center" wrapText="1"/>
    </xf>
    <xf numFmtId="49" fontId="5" fillId="5" borderId="0" xfId="0" applyNumberFormat="1" applyFont="1" applyFill="1" applyAlignment="1">
      <alignment horizontal="left" vertical="center" wrapText="1"/>
    </xf>
    <xf numFmtId="0" fontId="5" fillId="5" borderId="0" xfId="0" applyFont="1" applyFill="1" applyAlignment="1">
      <alignment horizontal="center" vertical="center" wrapText="1"/>
    </xf>
    <xf numFmtId="0" fontId="2" fillId="5" borderId="0" xfId="0" applyFont="1" applyFill="1" applyAlignment="1">
      <alignment horizontal="center" vertical="center"/>
    </xf>
    <xf numFmtId="0" fontId="5" fillId="0" borderId="0" xfId="0" applyFont="1" applyAlignment="1">
      <alignment horizontal="left" vertical="center"/>
    </xf>
    <xf numFmtId="0" fontId="5" fillId="6" borderId="0" xfId="0" applyFont="1" applyFill="1" applyAlignment="1">
      <alignment horizontal="center" vertical="center"/>
    </xf>
    <xf numFmtId="49" fontId="5" fillId="6" borderId="0" xfId="0" applyNumberFormat="1" applyFont="1" applyFill="1" applyAlignment="1">
      <alignment horizontal="center" vertical="center" wrapText="1"/>
    </xf>
    <xf numFmtId="49" fontId="9" fillId="6" borderId="0" xfId="0" applyNumberFormat="1" applyFont="1" applyFill="1" applyAlignment="1">
      <alignment horizontal="left" vertical="center" wrapText="1"/>
    </xf>
    <xf numFmtId="0" fontId="9" fillId="6" borderId="0" xfId="0" applyFont="1" applyFill="1" applyAlignment="1">
      <alignment horizontal="center" vertical="center" wrapText="1"/>
    </xf>
    <xf numFmtId="0" fontId="2" fillId="7" borderId="0" xfId="0" applyFont="1" applyFill="1" applyAlignment="1">
      <alignment horizontal="center" vertical="center" wrapText="1"/>
    </xf>
    <xf numFmtId="0" fontId="2" fillId="7" borderId="0" xfId="0" applyFont="1" applyFill="1" applyAlignment="1">
      <alignment horizontal="left" vertical="center" wrapText="1"/>
    </xf>
    <xf numFmtId="0" fontId="2" fillId="7" borderId="0" xfId="0" applyFont="1" applyFill="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left" vertical="center"/>
    </xf>
    <xf numFmtId="49" fontId="11" fillId="2" borderId="0" xfId="0" applyNumberFormat="1" applyFont="1" applyFill="1" applyAlignment="1">
      <alignment horizontal="center" vertical="center" wrapText="1"/>
    </xf>
    <xf numFmtId="49" fontId="11" fillId="2" borderId="0" xfId="0" applyNumberFormat="1" applyFont="1" applyFill="1" applyAlignment="1">
      <alignment horizontal="left" vertical="center" wrapText="1"/>
    </xf>
    <xf numFmtId="0" fontId="12" fillId="2" borderId="0" xfId="0" applyFont="1" applyFill="1" applyAlignment="1">
      <alignment horizontal="center" vertical="center" wrapText="1"/>
    </xf>
    <xf numFmtId="49" fontId="11" fillId="3" borderId="0" xfId="0" applyNumberFormat="1" applyFont="1" applyFill="1" applyAlignment="1">
      <alignment horizontal="center" vertical="center" wrapText="1"/>
    </xf>
    <xf numFmtId="49" fontId="11" fillId="3" borderId="0" xfId="0" applyNumberFormat="1" applyFont="1" applyFill="1" applyAlignment="1">
      <alignment horizontal="left" vertical="center" wrapText="1"/>
    </xf>
    <xf numFmtId="0" fontId="12" fillId="3" borderId="0" xfId="0" applyFont="1" applyFill="1" applyAlignment="1">
      <alignment horizontal="center" vertical="center" wrapText="1"/>
    </xf>
    <xf numFmtId="49" fontId="11" fillId="4" borderId="0" xfId="0" applyNumberFormat="1" applyFont="1" applyFill="1" applyAlignment="1">
      <alignment horizontal="center" vertical="center" wrapText="1"/>
    </xf>
    <xf numFmtId="49" fontId="11" fillId="4" borderId="0" xfId="0" applyNumberFormat="1" applyFont="1" applyFill="1" applyAlignment="1">
      <alignment horizontal="left" vertical="center" wrapText="1"/>
    </xf>
    <xf numFmtId="0" fontId="12" fillId="4" borderId="0" xfId="0" applyFont="1" applyFill="1" applyAlignment="1">
      <alignment horizontal="center" vertical="center" wrapText="1"/>
    </xf>
    <xf numFmtId="49" fontId="11" fillId="5" borderId="0" xfId="0" applyNumberFormat="1" applyFont="1" applyFill="1" applyAlignment="1">
      <alignment horizontal="center" vertical="center" wrapText="1"/>
    </xf>
    <xf numFmtId="49" fontId="11" fillId="5" borderId="0" xfId="0" applyNumberFormat="1" applyFont="1" applyFill="1" applyAlignment="1">
      <alignment horizontal="left" vertical="center" wrapText="1"/>
    </xf>
    <xf numFmtId="0" fontId="12" fillId="5" borderId="0" xfId="0" applyFont="1" applyFill="1" applyAlignment="1">
      <alignment horizontal="center" vertical="center" wrapText="1"/>
    </xf>
    <xf numFmtId="49" fontId="13" fillId="6" borderId="0" xfId="0" applyNumberFormat="1" applyFont="1" applyFill="1" applyAlignment="1">
      <alignment horizontal="center" vertical="center" wrapText="1"/>
    </xf>
    <xf numFmtId="49" fontId="12" fillId="6" borderId="0" xfId="0" applyNumberFormat="1" applyFont="1" applyFill="1" applyAlignment="1">
      <alignment horizontal="left" vertical="center" wrapText="1"/>
    </xf>
    <xf numFmtId="0" fontId="12" fillId="6" borderId="0" xfId="0" applyFont="1" applyFill="1" applyAlignment="1">
      <alignment horizontal="center" vertical="center" wrapText="1"/>
    </xf>
    <xf numFmtId="49" fontId="13" fillId="7" borderId="0" xfId="0" applyNumberFormat="1" applyFont="1" applyFill="1" applyAlignment="1">
      <alignment horizontal="center" vertical="center" wrapText="1"/>
    </xf>
    <xf numFmtId="49" fontId="13" fillId="7" borderId="0" xfId="0" applyNumberFormat="1" applyFont="1" applyFill="1" applyAlignment="1">
      <alignment horizontal="left" vertical="center" wrapText="1"/>
    </xf>
    <xf numFmtId="0" fontId="13" fillId="7" borderId="0" xfId="0" applyFont="1" applyFill="1" applyAlignment="1">
      <alignment horizontal="center" vertical="center" wrapText="1"/>
    </xf>
    <xf numFmtId="0" fontId="7" fillId="0" borderId="0" xfId="0" applyFont="1" applyAlignment="1">
      <alignment horizontal="left" vertical="center"/>
    </xf>
    <xf numFmtId="0" fontId="14" fillId="2" borderId="0" xfId="0" applyFont="1" applyFill="1" applyAlignment="1">
      <alignment horizontal="center" vertical="center" wrapText="1"/>
    </xf>
    <xf numFmtId="0" fontId="14" fillId="2" borderId="0" xfId="0" applyFont="1" applyFill="1" applyAlignment="1">
      <alignment horizontal="left" vertical="center" wrapText="1"/>
    </xf>
    <xf numFmtId="0" fontId="14" fillId="2" borderId="0" xfId="0" applyFont="1" applyFill="1" applyAlignment="1">
      <alignment horizontal="center" vertical="center"/>
    </xf>
    <xf numFmtId="0" fontId="2" fillId="2" borderId="0" xfId="0" applyFont="1" applyFill="1" applyAlignment="1">
      <alignment horizontal="center" vertical="center"/>
    </xf>
    <xf numFmtId="0" fontId="14" fillId="6" borderId="0" xfId="0" applyFont="1" applyFill="1" applyAlignment="1">
      <alignment horizontal="center" vertical="center" wrapText="1"/>
    </xf>
    <xf numFmtId="0" fontId="14" fillId="6" borderId="0" xfId="0" applyFont="1" applyFill="1" applyAlignment="1">
      <alignment horizontal="left" vertical="center" wrapText="1"/>
    </xf>
    <xf numFmtId="0" fontId="14" fillId="6" borderId="0" xfId="0" applyFont="1" applyFill="1" applyAlignment="1">
      <alignment horizontal="center" vertical="center"/>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2" fillId="6" borderId="0" xfId="0" applyFont="1" applyFill="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horizontal="center" vertical="center"/>
    </xf>
    <xf numFmtId="0" fontId="14" fillId="5" borderId="0" xfId="0" applyFont="1" applyFill="1" applyAlignment="1">
      <alignment horizontal="center" vertical="center" wrapText="1"/>
    </xf>
    <xf numFmtId="0" fontId="14" fillId="5" borderId="0" xfId="0" applyFont="1" applyFill="1" applyAlignment="1">
      <alignment horizontal="left" vertical="center" wrapText="1"/>
    </xf>
    <xf numFmtId="0" fontId="14" fillId="5" borderId="0" xfId="0" applyFont="1" applyFill="1" applyAlignment="1">
      <alignment horizontal="center" vertical="center"/>
    </xf>
    <xf numFmtId="0" fontId="14" fillId="3" borderId="0" xfId="0" applyFont="1" applyFill="1" applyAlignment="1">
      <alignment horizontal="center" vertical="center" wrapText="1"/>
    </xf>
    <xf numFmtId="0" fontId="14" fillId="3" borderId="0" xfId="0" applyFont="1" applyFill="1" applyAlignment="1">
      <alignment horizontal="left" vertical="center" wrapText="1"/>
    </xf>
    <xf numFmtId="0" fontId="14" fillId="3" borderId="0" xfId="0" applyFont="1" applyFill="1" applyAlignment="1">
      <alignment horizontal="center" vertical="center"/>
    </xf>
    <xf numFmtId="0" fontId="17" fillId="6" borderId="0" xfId="0" applyFont="1" applyFill="1" applyAlignment="1">
      <alignment horizontal="center" vertical="center" wrapText="1"/>
    </xf>
    <xf numFmtId="0" fontId="17" fillId="6" borderId="0" xfId="0" applyFont="1" applyFill="1" applyAlignment="1">
      <alignment horizontal="left" vertical="center" wrapText="1"/>
    </xf>
    <xf numFmtId="0" fontId="17" fillId="6" borderId="0" xfId="0" applyFont="1" applyFill="1" applyAlignment="1">
      <alignment horizontal="center" vertical="center"/>
    </xf>
    <xf numFmtId="0" fontId="6" fillId="6" borderId="0" xfId="0" applyFont="1" applyFill="1" applyAlignment="1">
      <alignment horizontal="center" vertical="center"/>
    </xf>
    <xf numFmtId="0" fontId="14" fillId="4" borderId="0" xfId="0" applyFont="1" applyFill="1" applyAlignment="1">
      <alignment horizontal="center" vertical="center" wrapText="1"/>
    </xf>
    <xf numFmtId="0" fontId="14" fillId="4" borderId="0" xfId="0" applyFont="1" applyFill="1" applyAlignment="1">
      <alignment horizontal="left" vertical="center" wrapText="1"/>
    </xf>
    <xf numFmtId="0" fontId="14" fillId="4" borderId="0" xfId="0" applyFont="1" applyFill="1" applyAlignment="1">
      <alignment horizontal="center" vertical="center"/>
    </xf>
    <xf numFmtId="0" fontId="14" fillId="0" borderId="0" xfId="0" applyFont="1">
      <alignment vertical="center"/>
    </xf>
    <xf numFmtId="0" fontId="17" fillId="5" borderId="0" xfId="0" applyFont="1" applyFill="1" applyAlignment="1">
      <alignment horizontal="center" vertical="center" wrapText="1"/>
    </xf>
    <xf numFmtId="0" fontId="17" fillId="5" borderId="0" xfId="0" applyFont="1" applyFill="1" applyAlignment="1">
      <alignment horizontal="left" vertical="center" wrapText="1"/>
    </xf>
    <xf numFmtId="0" fontId="17" fillId="5" borderId="0" xfId="0" applyFont="1" applyFill="1" applyAlignment="1">
      <alignment horizontal="center" vertical="center"/>
    </xf>
    <xf numFmtId="0" fontId="14" fillId="7" borderId="0" xfId="0" applyFont="1" applyFill="1" applyAlignment="1">
      <alignment horizontal="center" vertical="center" wrapText="1"/>
    </xf>
    <xf numFmtId="0" fontId="14" fillId="7" borderId="0" xfId="0" applyFont="1" applyFill="1" applyAlignment="1">
      <alignment horizontal="left" vertical="center" wrapText="1"/>
    </xf>
    <xf numFmtId="0" fontId="14" fillId="7" borderId="0" xfId="0" applyFont="1" applyFill="1" applyAlignment="1">
      <alignment horizontal="center" vertical="center"/>
    </xf>
    <xf numFmtId="0" fontId="2" fillId="0" borderId="0" xfId="0" applyFont="1" applyAlignment="1">
      <alignment vertical="center" wrapText="1"/>
    </xf>
    <xf numFmtId="0" fontId="2" fillId="0" borderId="1" xfId="0" applyFont="1" applyBorder="1" applyAlignment="1">
      <alignment horizontal="center" vertical="center" wrapText="1"/>
    </xf>
    <xf numFmtId="0" fontId="19" fillId="0" borderId="1" xfId="0" applyFont="1" applyBorder="1" applyAlignment="1">
      <alignment horizontal="center" vertical="center" wrapText="1"/>
    </xf>
    <xf numFmtId="43" fontId="19" fillId="0" borderId="1" xfId="1" applyFont="1" applyFill="1" applyBorder="1" applyAlignment="1">
      <alignment vertical="center" wrapText="1"/>
    </xf>
    <xf numFmtId="10" fontId="19" fillId="0" borderId="1" xfId="0" applyNumberFormat="1" applyFont="1" applyBorder="1" applyAlignment="1">
      <alignment vertical="center" wrapText="1"/>
    </xf>
    <xf numFmtId="176" fontId="19"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13" fillId="0" borderId="1" xfId="0" applyFont="1" applyBorder="1" applyAlignment="1">
      <alignment horizontal="left" vertical="center" wrapText="1"/>
    </xf>
    <xf numFmtId="0" fontId="5" fillId="0" borderId="1" xfId="0" applyFont="1" applyBorder="1" applyAlignment="1">
      <alignment horizontal="center" vertical="center"/>
    </xf>
    <xf numFmtId="0" fontId="6" fillId="0" borderId="0" xfId="0" applyFont="1" applyAlignment="1">
      <alignment vertical="center" wrapText="1"/>
    </xf>
    <xf numFmtId="0" fontId="5" fillId="0" borderId="1" xfId="0" applyFont="1" applyBorder="1" applyAlignment="1">
      <alignment horizontal="left" vertical="center" wrapText="1"/>
    </xf>
    <xf numFmtId="49" fontId="13" fillId="0" borderId="1" xfId="3" applyNumberFormat="1" applyFont="1" applyBorder="1" applyAlignment="1">
      <alignment vertical="center" wrapText="1"/>
    </xf>
    <xf numFmtId="0" fontId="5" fillId="0" borderId="4" xfId="0" applyFont="1" applyBorder="1" applyAlignment="1">
      <alignment horizontal="center" vertical="center" wrapText="1"/>
    </xf>
    <xf numFmtId="49" fontId="13" fillId="0" borderId="4" xfId="3" applyNumberFormat="1" applyFont="1" applyBorder="1" applyAlignment="1">
      <alignment vertical="center" wrapText="1"/>
    </xf>
    <xf numFmtId="0" fontId="5" fillId="0" borderId="4" xfId="0" applyFont="1" applyBorder="1" applyAlignment="1">
      <alignment horizontal="left" vertical="center" wrapText="1"/>
    </xf>
    <xf numFmtId="49" fontId="19" fillId="0" borderId="1" xfId="3" applyNumberFormat="1" applyFont="1" applyBorder="1" applyAlignment="1">
      <alignment horizontal="left" vertical="center" wrapText="1"/>
    </xf>
    <xf numFmtId="0" fontId="2" fillId="0" borderId="1" xfId="0" applyFont="1" applyBorder="1" applyAlignment="1">
      <alignment horizontal="center" vertical="center"/>
    </xf>
    <xf numFmtId="10" fontId="13" fillId="0" borderId="1" xfId="0" applyNumberFormat="1" applyFont="1" applyBorder="1" applyAlignment="1">
      <alignment horizontal="left" vertical="center" wrapText="1"/>
    </xf>
    <xf numFmtId="0" fontId="2" fillId="0" borderId="1" xfId="0" applyFont="1" applyBorder="1" applyAlignment="1">
      <alignment vertical="center" wrapText="1"/>
    </xf>
    <xf numFmtId="49" fontId="13" fillId="0" borderId="1" xfId="3" applyNumberFormat="1" applyFont="1" applyBorder="1" applyAlignment="1">
      <alignment horizontal="left" vertical="center" wrapText="1"/>
    </xf>
    <xf numFmtId="0" fontId="2" fillId="0" borderId="0" xfId="0" applyFont="1" applyAlignment="1">
      <alignment vertical="top" wrapText="1"/>
    </xf>
    <xf numFmtId="10" fontId="2" fillId="0" borderId="1" xfId="0" applyNumberFormat="1" applyFont="1" applyBorder="1" applyAlignment="1">
      <alignment horizontal="center" vertical="center" wrapText="1"/>
    </xf>
    <xf numFmtId="4" fontId="2" fillId="0" borderId="0" xfId="0" applyNumberFormat="1" applyFont="1" applyAlignment="1">
      <alignment vertical="center" wrapText="1"/>
    </xf>
    <xf numFmtId="10" fontId="2" fillId="0" borderId="0" xfId="2" applyNumberFormat="1" applyFont="1" applyFill="1" applyAlignment="1">
      <alignment vertical="center" wrapText="1"/>
    </xf>
    <xf numFmtId="49" fontId="26" fillId="0" borderId="1" xfId="3" applyNumberFormat="1" applyFont="1" applyBorder="1" applyAlignment="1">
      <alignment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9" fillId="0" borderId="1" xfId="0" quotePrefix="1" applyFont="1" applyBorder="1" applyAlignment="1">
      <alignment horizontal="right" vertical="center" wrapText="1"/>
    </xf>
    <xf numFmtId="0" fontId="19" fillId="0" borderId="1" xfId="0" applyFont="1" applyBorder="1" applyAlignment="1">
      <alignment horizontal="right" vertical="center" wrapText="1"/>
    </xf>
    <xf numFmtId="0" fontId="18" fillId="0" borderId="0" xfId="0" applyFont="1" applyAlignment="1">
      <alignment horizontal="center" vertical="center"/>
    </xf>
    <xf numFmtId="0" fontId="2" fillId="0" borderId="1" xfId="0" applyFont="1" applyBorder="1" applyAlignment="1">
      <alignment horizontal="left" vertical="center"/>
    </xf>
    <xf numFmtId="0" fontId="19" fillId="0" borderId="1" xfId="0" applyFont="1" applyBorder="1" applyAlignment="1">
      <alignment horizontal="center" vertical="center" wrapText="1"/>
    </xf>
    <xf numFmtId="0" fontId="2" fillId="0" borderId="0" xfId="0" applyFont="1" applyAlignment="1">
      <alignment horizontal="left" vertical="center" wrapText="1"/>
    </xf>
    <xf numFmtId="0" fontId="24" fillId="0" borderId="1" xfId="0" applyFont="1" applyBorder="1" applyAlignment="1">
      <alignment vertical="center" wrapText="1"/>
    </xf>
  </cellXfs>
  <cellStyles count="4">
    <cellStyle name="百分比" xfId="2" builtinId="5"/>
    <cellStyle name="常规" xfId="0" builtinId="0"/>
    <cellStyle name="常规 3" xfId="3" xr:uid="{00000000-0005-0000-0000-000031000000}"/>
    <cellStyle name="千位分隔" xfId="1" builtinId="3"/>
  </cellStyles>
  <dxfs count="0"/>
  <tableStyles count="0" defaultTableStyle="TableStyleMedium9" defaultPivotStyle="PivotStyleLight16"/>
  <colors>
    <mruColors>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www.wps.cn/officeDocument/2021/sharedlinks" Target="NUL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7"/>
  <sheetViews>
    <sheetView tabSelected="1" view="pageBreakPreview" topLeftCell="A10" zoomScaleNormal="68" workbookViewId="0">
      <selection activeCell="E12" sqref="E12"/>
    </sheetView>
  </sheetViews>
  <sheetFormatPr defaultColWidth="9" defaultRowHeight="13.25"/>
  <cols>
    <col min="1" max="1" width="8.26953125" customWidth="1"/>
    <col min="2" max="2" width="9" customWidth="1"/>
    <col min="3" max="3" width="13.26953125" customWidth="1"/>
    <col min="4" max="4" width="30.26953125" customWidth="1"/>
    <col min="5" max="5" width="57.08984375" customWidth="1"/>
    <col min="6" max="6" width="5.90625" customWidth="1"/>
    <col min="7" max="7" width="6.08984375" customWidth="1"/>
    <col min="8" max="8" width="37" style="92" customWidth="1"/>
  </cols>
  <sheetData>
    <row r="1" spans="1:8" ht="22.25">
      <c r="A1" s="126" t="s">
        <v>0</v>
      </c>
      <c r="B1" s="126"/>
      <c r="C1" s="126"/>
      <c r="D1" s="126"/>
      <c r="E1" s="126"/>
      <c r="F1" s="126"/>
      <c r="G1" s="126"/>
    </row>
    <row r="2" spans="1:8" ht="25" customHeight="1">
      <c r="A2" s="127" t="s">
        <v>1</v>
      </c>
      <c r="B2" s="127"/>
      <c r="C2" s="127"/>
      <c r="D2" s="127"/>
      <c r="E2" s="127"/>
      <c r="F2" s="127"/>
      <c r="G2" s="127"/>
    </row>
    <row r="3" spans="1:8" ht="30.75" customHeight="1">
      <c r="A3" s="93" t="s">
        <v>2</v>
      </c>
      <c r="B3" s="93" t="s">
        <v>3</v>
      </c>
      <c r="C3" s="93" t="s">
        <v>4</v>
      </c>
      <c r="D3" s="93" t="s">
        <v>5</v>
      </c>
      <c r="E3" s="93" t="s">
        <v>6</v>
      </c>
      <c r="F3" s="93" t="s">
        <v>7</v>
      </c>
      <c r="G3" s="93" t="s">
        <v>8</v>
      </c>
    </row>
    <row r="4" spans="1:8" ht="48" customHeight="1">
      <c r="A4" s="119" t="s">
        <v>9</v>
      </c>
      <c r="B4" s="94" t="s">
        <v>10</v>
      </c>
      <c r="C4" s="95">
        <f>SUM(C5:C7)</f>
        <v>199459.16587999999</v>
      </c>
      <c r="D4" s="95">
        <f>SUM(D5:D7)</f>
        <v>195517.756406</v>
      </c>
      <c r="E4" s="96">
        <f>D4/C4</f>
        <v>0.98023951691259303</v>
      </c>
      <c r="F4" s="128">
        <v>20</v>
      </c>
      <c r="G4" s="128">
        <f>ROUND(F4*E4,2)</f>
        <v>19.600000000000001</v>
      </c>
    </row>
    <row r="5" spans="1:8" ht="48" customHeight="1">
      <c r="A5" s="119"/>
      <c r="B5" s="94" t="s">
        <v>11</v>
      </c>
      <c r="C5" s="95">
        <v>6741.7301440000001</v>
      </c>
      <c r="D5" s="95">
        <v>6122.318295</v>
      </c>
      <c r="E5" s="124" t="s">
        <v>12</v>
      </c>
      <c r="F5" s="128"/>
      <c r="G5" s="128"/>
    </row>
    <row r="6" spans="1:8" ht="48" customHeight="1">
      <c r="A6" s="119"/>
      <c r="B6" s="94" t="s">
        <v>13</v>
      </c>
      <c r="C6" s="95">
        <v>192717.43573600001</v>
      </c>
      <c r="D6" s="95">
        <v>189395.438111</v>
      </c>
      <c r="E6" s="125"/>
      <c r="F6" s="128"/>
      <c r="G6" s="128"/>
    </row>
    <row r="7" spans="1:8" ht="65" customHeight="1">
      <c r="A7" s="119"/>
      <c r="B7" s="94" t="s">
        <v>14</v>
      </c>
      <c r="C7" s="97">
        <v>0</v>
      </c>
      <c r="D7" s="97">
        <v>0</v>
      </c>
      <c r="E7" s="125"/>
      <c r="F7" s="128"/>
      <c r="G7" s="128"/>
    </row>
    <row r="8" spans="1:8" ht="21" customHeight="1">
      <c r="A8" s="127" t="s">
        <v>15</v>
      </c>
      <c r="B8" s="127"/>
      <c r="C8" s="127"/>
      <c r="D8" s="127"/>
      <c r="E8" s="127"/>
      <c r="F8" s="127"/>
      <c r="G8" s="127"/>
    </row>
    <row r="9" spans="1:8" ht="28" customHeight="1">
      <c r="A9" s="93" t="s">
        <v>2</v>
      </c>
      <c r="B9" s="93" t="s">
        <v>3</v>
      </c>
      <c r="C9" s="93" t="s">
        <v>16</v>
      </c>
      <c r="D9" s="93" t="s">
        <v>17</v>
      </c>
      <c r="E9" s="93" t="s">
        <v>18</v>
      </c>
      <c r="F9" s="93" t="s">
        <v>7</v>
      </c>
      <c r="G9" s="93" t="s">
        <v>19</v>
      </c>
    </row>
    <row r="10" spans="1:8" ht="24.5">
      <c r="A10" s="120" t="s">
        <v>20</v>
      </c>
      <c r="B10" s="120" t="s">
        <v>21</v>
      </c>
      <c r="C10" s="98" t="s">
        <v>22</v>
      </c>
      <c r="D10" s="99" t="s">
        <v>23</v>
      </c>
      <c r="E10" s="100" t="s">
        <v>24</v>
      </c>
      <c r="F10" s="101">
        <v>3</v>
      </c>
      <c r="G10" s="101">
        <v>3</v>
      </c>
    </row>
    <row r="11" spans="1:8" ht="66" customHeight="1">
      <c r="A11" s="121"/>
      <c r="B11" s="121"/>
      <c r="C11" s="123" t="s">
        <v>25</v>
      </c>
      <c r="D11" s="99" t="s">
        <v>26</v>
      </c>
      <c r="E11" s="99" t="s">
        <v>27</v>
      </c>
      <c r="F11" s="101">
        <v>3</v>
      </c>
      <c r="G11" s="101">
        <v>2.7</v>
      </c>
      <c r="H11" s="102"/>
    </row>
    <row r="12" spans="1:8">
      <c r="A12" s="121"/>
      <c r="B12" s="121"/>
      <c r="C12" s="123"/>
      <c r="D12" s="99" t="s">
        <v>28</v>
      </c>
      <c r="E12" s="130" t="s">
        <v>183</v>
      </c>
      <c r="F12" s="101">
        <v>3</v>
      </c>
      <c r="G12" s="101">
        <v>3</v>
      </c>
      <c r="H12" s="102"/>
    </row>
    <row r="13" spans="1:8" ht="24.5">
      <c r="A13" s="121"/>
      <c r="B13" s="121"/>
      <c r="C13" s="123"/>
      <c r="D13" s="99" t="s">
        <v>29</v>
      </c>
      <c r="E13" s="99" t="s">
        <v>30</v>
      </c>
      <c r="F13" s="101">
        <v>3</v>
      </c>
      <c r="G13" s="101">
        <v>3</v>
      </c>
      <c r="H13" s="102"/>
    </row>
    <row r="14" spans="1:8" ht="36.75">
      <c r="A14" s="121"/>
      <c r="B14" s="121"/>
      <c r="C14" s="123"/>
      <c r="D14" s="99" t="s">
        <v>31</v>
      </c>
      <c r="E14" s="99" t="s">
        <v>32</v>
      </c>
      <c r="F14" s="101">
        <v>3</v>
      </c>
      <c r="G14" s="101">
        <v>3</v>
      </c>
      <c r="H14" s="102"/>
    </row>
    <row r="15" spans="1:8" ht="49">
      <c r="A15" s="121"/>
      <c r="B15" s="121"/>
      <c r="C15" s="123" t="s">
        <v>33</v>
      </c>
      <c r="D15" s="103" t="s">
        <v>34</v>
      </c>
      <c r="E15" s="104" t="s">
        <v>35</v>
      </c>
      <c r="F15" s="101">
        <v>2</v>
      </c>
      <c r="G15" s="98">
        <v>2</v>
      </c>
      <c r="H15" s="102"/>
    </row>
    <row r="16" spans="1:8" ht="24.5">
      <c r="A16" s="121"/>
      <c r="B16" s="121"/>
      <c r="C16" s="123"/>
      <c r="D16" s="103" t="s">
        <v>36</v>
      </c>
      <c r="E16" s="117" t="s">
        <v>182</v>
      </c>
      <c r="F16" s="101">
        <v>3</v>
      </c>
      <c r="G16" s="98">
        <v>3</v>
      </c>
      <c r="H16" s="102"/>
    </row>
    <row r="17" spans="1:8" ht="24.5">
      <c r="A17" s="121"/>
      <c r="B17" s="121"/>
      <c r="C17" s="123" t="s">
        <v>37</v>
      </c>
      <c r="D17" s="103" t="s">
        <v>38</v>
      </c>
      <c r="E17" s="103" t="s">
        <v>39</v>
      </c>
      <c r="F17" s="101">
        <v>3</v>
      </c>
      <c r="G17" s="101">
        <v>3</v>
      </c>
      <c r="H17" s="102"/>
    </row>
    <row r="18" spans="1:8">
      <c r="A18" s="121"/>
      <c r="B18" s="121"/>
      <c r="C18" s="123"/>
      <c r="D18" s="104" t="s">
        <v>40</v>
      </c>
      <c r="E18" s="103" t="s">
        <v>41</v>
      </c>
      <c r="F18" s="101">
        <v>2</v>
      </c>
      <c r="G18" s="101">
        <f>ROUND(55/75*2,2)</f>
        <v>1.47</v>
      </c>
      <c r="H18" s="102"/>
    </row>
    <row r="19" spans="1:8" ht="60" customHeight="1">
      <c r="A19" s="121"/>
      <c r="B19" s="121"/>
      <c r="C19" s="105" t="s">
        <v>42</v>
      </c>
      <c r="D19" s="106" t="s">
        <v>43</v>
      </c>
      <c r="E19" s="107" t="s">
        <v>44</v>
      </c>
      <c r="F19" s="101">
        <v>3</v>
      </c>
      <c r="G19" s="101">
        <v>3</v>
      </c>
      <c r="H19" s="102"/>
    </row>
    <row r="20" spans="1:8" ht="73.5">
      <c r="A20" s="121"/>
      <c r="B20" s="122"/>
      <c r="C20" s="98" t="s">
        <v>45</v>
      </c>
      <c r="D20" s="104" t="s">
        <v>46</v>
      </c>
      <c r="E20" s="103" t="s">
        <v>47</v>
      </c>
      <c r="F20" s="101">
        <v>2</v>
      </c>
      <c r="G20" s="101">
        <v>2</v>
      </c>
      <c r="H20" s="102"/>
    </row>
    <row r="21" spans="1:8" ht="45" customHeight="1">
      <c r="A21" s="121"/>
      <c r="B21" s="120" t="s">
        <v>48</v>
      </c>
      <c r="C21" s="120" t="s">
        <v>49</v>
      </c>
      <c r="D21" s="108" t="s">
        <v>50</v>
      </c>
      <c r="E21" s="100" t="s">
        <v>51</v>
      </c>
      <c r="F21" s="109">
        <v>3</v>
      </c>
      <c r="G21" s="109">
        <v>3</v>
      </c>
    </row>
    <row r="22" spans="1:8" ht="45" customHeight="1">
      <c r="A22" s="121"/>
      <c r="B22" s="121"/>
      <c r="C22" s="121"/>
      <c r="D22" s="108" t="s">
        <v>52</v>
      </c>
      <c r="E22" s="100" t="s">
        <v>53</v>
      </c>
      <c r="F22" s="109">
        <v>2</v>
      </c>
      <c r="G22" s="109">
        <f>ROUND(27.97/50*2,2)</f>
        <v>1.1200000000000001</v>
      </c>
    </row>
    <row r="23" spans="1:8" ht="45" customHeight="1">
      <c r="A23" s="121"/>
      <c r="B23" s="121"/>
      <c r="C23" s="121"/>
      <c r="D23" s="108" t="s">
        <v>54</v>
      </c>
      <c r="E23" s="100" t="s">
        <v>55</v>
      </c>
      <c r="F23" s="109">
        <v>2</v>
      </c>
      <c r="G23" s="109">
        <v>2</v>
      </c>
    </row>
    <row r="24" spans="1:8" ht="45" customHeight="1">
      <c r="A24" s="121"/>
      <c r="B24" s="121"/>
      <c r="C24" s="121"/>
      <c r="D24" s="108" t="s">
        <v>56</v>
      </c>
      <c r="E24" s="100" t="s">
        <v>57</v>
      </c>
      <c r="F24" s="109">
        <v>3</v>
      </c>
      <c r="G24" s="109">
        <f>ROUND(3*7.13/8,2)</f>
        <v>2.67</v>
      </c>
    </row>
    <row r="25" spans="1:8" ht="45" customHeight="1">
      <c r="A25" s="121"/>
      <c r="B25" s="121"/>
      <c r="C25" s="121"/>
      <c r="D25" s="108" t="s">
        <v>58</v>
      </c>
      <c r="E25" s="110" t="s">
        <v>59</v>
      </c>
      <c r="F25" s="109">
        <v>3</v>
      </c>
      <c r="G25" s="109">
        <v>3</v>
      </c>
    </row>
    <row r="26" spans="1:8" ht="45" customHeight="1">
      <c r="A26" s="121"/>
      <c r="B26" s="121"/>
      <c r="C26" s="122"/>
      <c r="D26" s="108" t="s">
        <v>60</v>
      </c>
      <c r="E26" s="100" t="s">
        <v>61</v>
      </c>
      <c r="F26" s="109">
        <v>3</v>
      </c>
      <c r="G26" s="109">
        <v>2.7</v>
      </c>
    </row>
    <row r="27" spans="1:8" ht="36.75">
      <c r="A27" s="121"/>
      <c r="B27" s="121"/>
      <c r="C27" s="119" t="s">
        <v>62</v>
      </c>
      <c r="D27" s="108" t="s">
        <v>63</v>
      </c>
      <c r="E27" s="111" t="s">
        <v>64</v>
      </c>
      <c r="F27" s="109">
        <v>3</v>
      </c>
      <c r="G27" s="109">
        <f>3*0.8</f>
        <v>2.4</v>
      </c>
    </row>
    <row r="28" spans="1:8" ht="24.5">
      <c r="A28" s="121"/>
      <c r="B28" s="121"/>
      <c r="C28" s="119"/>
      <c r="D28" s="112" t="s">
        <v>65</v>
      </c>
      <c r="E28" s="111" t="s">
        <v>66</v>
      </c>
      <c r="F28" s="109">
        <v>3</v>
      </c>
      <c r="G28" s="109">
        <v>3</v>
      </c>
    </row>
    <row r="29" spans="1:8" ht="24.5">
      <c r="A29" s="121"/>
      <c r="B29" s="121"/>
      <c r="C29" s="119"/>
      <c r="D29" s="112" t="s">
        <v>67</v>
      </c>
      <c r="E29" s="100" t="s">
        <v>68</v>
      </c>
      <c r="F29" s="109">
        <v>2</v>
      </c>
      <c r="G29" s="109">
        <v>2</v>
      </c>
    </row>
    <row r="30" spans="1:8" ht="43" customHeight="1">
      <c r="A30" s="122"/>
      <c r="B30" s="122"/>
      <c r="C30" s="93" t="s">
        <v>69</v>
      </c>
      <c r="D30" s="111" t="s">
        <v>70</v>
      </c>
      <c r="E30" s="99" t="s">
        <v>71</v>
      </c>
      <c r="F30" s="109">
        <v>6</v>
      </c>
      <c r="G30" s="93">
        <v>6</v>
      </c>
    </row>
    <row r="31" spans="1:8" ht="25" customHeight="1">
      <c r="A31" s="127" t="s">
        <v>72</v>
      </c>
      <c r="B31" s="127"/>
      <c r="C31" s="127"/>
      <c r="D31" s="127"/>
      <c r="E31" s="127"/>
      <c r="F31" s="127"/>
      <c r="G31" s="127"/>
    </row>
    <row r="32" spans="1:8" ht="34.5" customHeight="1">
      <c r="A32" s="93" t="s">
        <v>2</v>
      </c>
      <c r="B32" s="93" t="s">
        <v>3</v>
      </c>
      <c r="C32" s="93" t="s">
        <v>16</v>
      </c>
      <c r="D32" s="93" t="s">
        <v>17</v>
      </c>
      <c r="E32" s="93" t="s">
        <v>18</v>
      </c>
      <c r="F32" s="93" t="s">
        <v>7</v>
      </c>
      <c r="G32" s="93" t="s">
        <v>19</v>
      </c>
    </row>
    <row r="33" spans="1:8" ht="93" customHeight="1">
      <c r="A33" s="120" t="s">
        <v>73</v>
      </c>
      <c r="B33" s="119" t="s">
        <v>74</v>
      </c>
      <c r="C33" s="93" t="s">
        <v>75</v>
      </c>
      <c r="D33" s="111" t="s">
        <v>76</v>
      </c>
      <c r="E33" s="111" t="s">
        <v>76</v>
      </c>
      <c r="F33" s="93">
        <v>1</v>
      </c>
      <c r="G33" s="93">
        <v>1</v>
      </c>
    </row>
    <row r="34" spans="1:8" ht="150" customHeight="1">
      <c r="A34" s="121"/>
      <c r="B34" s="119"/>
      <c r="C34" s="93" t="s">
        <v>77</v>
      </c>
      <c r="D34" s="111" t="s">
        <v>78</v>
      </c>
      <c r="E34" s="111" t="s">
        <v>78</v>
      </c>
      <c r="F34" s="93">
        <v>2</v>
      </c>
      <c r="G34" s="93">
        <v>2</v>
      </c>
    </row>
    <row r="35" spans="1:8" ht="85" customHeight="1">
      <c r="A35" s="121"/>
      <c r="B35" s="119"/>
      <c r="C35" s="93" t="s">
        <v>79</v>
      </c>
      <c r="D35" s="111" t="s">
        <v>80</v>
      </c>
      <c r="E35" s="111" t="s">
        <v>80</v>
      </c>
      <c r="F35" s="93">
        <v>1</v>
      </c>
      <c r="G35" s="93">
        <v>1</v>
      </c>
    </row>
    <row r="36" spans="1:8" ht="146" customHeight="1">
      <c r="A36" s="121"/>
      <c r="B36" s="93" t="s">
        <v>81</v>
      </c>
      <c r="C36" s="93" t="s">
        <v>82</v>
      </c>
      <c r="D36" s="111" t="s">
        <v>83</v>
      </c>
      <c r="E36" s="111" t="s">
        <v>83</v>
      </c>
      <c r="F36" s="93">
        <v>4</v>
      </c>
      <c r="G36" s="93">
        <v>4</v>
      </c>
      <c r="H36" s="113"/>
    </row>
    <row r="37" spans="1:8" ht="76" customHeight="1">
      <c r="A37" s="121"/>
      <c r="B37" s="93" t="s">
        <v>84</v>
      </c>
      <c r="C37" s="93" t="s">
        <v>85</v>
      </c>
      <c r="D37" s="111" t="s">
        <v>86</v>
      </c>
      <c r="E37" s="111" t="s">
        <v>86</v>
      </c>
      <c r="F37" s="93">
        <v>4</v>
      </c>
      <c r="G37" s="93">
        <v>4</v>
      </c>
    </row>
    <row r="38" spans="1:8" ht="27" customHeight="1">
      <c r="A38" s="121"/>
      <c r="B38" s="93" t="s">
        <v>3</v>
      </c>
      <c r="C38" s="119" t="s">
        <v>87</v>
      </c>
      <c r="D38" s="119"/>
      <c r="E38" s="93" t="s">
        <v>88</v>
      </c>
      <c r="F38" s="93" t="s">
        <v>7</v>
      </c>
      <c r="G38" s="93" t="s">
        <v>19</v>
      </c>
    </row>
    <row r="39" spans="1:8" ht="114" customHeight="1">
      <c r="A39" s="121"/>
      <c r="B39" s="93" t="s">
        <v>89</v>
      </c>
      <c r="C39" s="118">
        <f>10936.763679/219615.631896</f>
        <v>4.9799568384909697E-2</v>
      </c>
      <c r="D39" s="118"/>
      <c r="E39" s="114">
        <f>5034.319739/199459.16588</f>
        <v>2.52398515595357E-2</v>
      </c>
      <c r="F39" s="93">
        <v>4</v>
      </c>
      <c r="G39" s="93">
        <v>4</v>
      </c>
    </row>
    <row r="40" spans="1:8" ht="66" customHeight="1">
      <c r="A40" s="122"/>
      <c r="B40" s="93" t="s">
        <v>90</v>
      </c>
      <c r="C40" s="119" t="s">
        <v>91</v>
      </c>
      <c r="D40" s="119"/>
      <c r="E40" s="114">
        <v>6.4999999999999997E-3</v>
      </c>
      <c r="F40" s="93">
        <v>4</v>
      </c>
      <c r="G40" s="93">
        <v>4</v>
      </c>
    </row>
    <row r="41" spans="1:8" ht="26.25" customHeight="1">
      <c r="A41" s="119" t="s">
        <v>92</v>
      </c>
      <c r="B41" s="119"/>
      <c r="C41" s="119"/>
      <c r="D41" s="119"/>
      <c r="E41" s="119"/>
      <c r="F41" s="93">
        <f>SUM(F10:F30)+F4+F33+F34+F35+F36+F37+F39+F40</f>
        <v>100</v>
      </c>
      <c r="G41" s="93">
        <f>SUM(G10:G30)+G4+G33+G34+G35+G36+G37+G39+G40</f>
        <v>96.66</v>
      </c>
    </row>
    <row r="42" spans="1:8">
      <c r="A42" s="92"/>
      <c r="B42" s="92"/>
      <c r="C42" s="92"/>
      <c r="D42" s="92"/>
      <c r="E42" s="92"/>
      <c r="F42" s="92"/>
      <c r="G42" s="92"/>
    </row>
    <row r="43" spans="1:8">
      <c r="A43" s="92"/>
      <c r="B43" s="92"/>
      <c r="C43" s="92"/>
      <c r="D43" s="92"/>
      <c r="E43" s="92"/>
      <c r="F43" s="92"/>
      <c r="G43" s="92"/>
    </row>
    <row r="44" spans="1:8">
      <c r="A44" s="92"/>
      <c r="B44" s="92"/>
      <c r="C44" s="92"/>
      <c r="D44" s="92"/>
      <c r="E44" s="92"/>
      <c r="F44" s="92"/>
      <c r="G44" s="92"/>
    </row>
    <row r="45" spans="1:8">
      <c r="A45" s="92"/>
      <c r="B45" s="92"/>
      <c r="C45" s="115"/>
      <c r="D45" s="92"/>
      <c r="E45" s="92"/>
      <c r="F45" s="92"/>
      <c r="G45" s="92"/>
    </row>
    <row r="46" spans="1:8">
      <c r="A46" s="92"/>
      <c r="B46" s="92"/>
      <c r="C46" s="116"/>
      <c r="D46" s="92"/>
      <c r="E46" s="92"/>
      <c r="F46" s="92"/>
      <c r="G46" s="92"/>
    </row>
    <row r="47" spans="1:8">
      <c r="A47" s="92"/>
      <c r="B47" s="92"/>
      <c r="C47" s="92"/>
      <c r="D47" s="92"/>
      <c r="E47" s="92"/>
      <c r="F47" s="92"/>
      <c r="G47" s="92"/>
    </row>
    <row r="48" spans="1:8">
      <c r="A48" s="92"/>
      <c r="B48" s="92"/>
      <c r="C48" s="92"/>
      <c r="D48" s="92"/>
      <c r="E48" s="92"/>
      <c r="F48" s="92"/>
      <c r="G48" s="92"/>
    </row>
    <row r="49" spans="1:7">
      <c r="A49" s="92"/>
      <c r="B49" s="92"/>
      <c r="C49" s="92"/>
      <c r="D49" s="92"/>
      <c r="E49" s="92"/>
      <c r="F49" s="92"/>
      <c r="G49" s="92"/>
    </row>
    <row r="50" spans="1:7">
      <c r="A50" s="92"/>
      <c r="B50" s="92"/>
      <c r="C50" s="92"/>
      <c r="D50" s="92"/>
      <c r="E50" s="92"/>
      <c r="F50" s="92"/>
      <c r="G50" s="92"/>
    </row>
    <row r="51" spans="1:7">
      <c r="A51" s="92"/>
      <c r="B51" s="92"/>
      <c r="C51" s="92"/>
      <c r="D51" s="92"/>
      <c r="E51" s="92"/>
      <c r="F51" s="92"/>
      <c r="G51" s="92"/>
    </row>
    <row r="52" spans="1:7">
      <c r="A52" s="92"/>
      <c r="B52" s="92"/>
      <c r="C52" s="92"/>
      <c r="D52" s="92"/>
      <c r="E52" s="92"/>
      <c r="F52" s="92"/>
      <c r="G52" s="92"/>
    </row>
    <row r="53" spans="1:7">
      <c r="A53" s="92"/>
      <c r="B53" s="92"/>
      <c r="C53" s="92"/>
      <c r="D53" s="92"/>
      <c r="E53" s="92"/>
      <c r="F53" s="92"/>
      <c r="G53" s="92"/>
    </row>
    <row r="54" spans="1:7">
      <c r="A54" s="92"/>
      <c r="B54" s="92"/>
      <c r="C54" s="92"/>
      <c r="D54" s="92"/>
      <c r="E54" s="92"/>
      <c r="F54" s="92"/>
      <c r="G54" s="92"/>
    </row>
    <row r="55" spans="1:7">
      <c r="A55" s="92"/>
      <c r="B55" s="92"/>
      <c r="C55" s="92"/>
      <c r="D55" s="92"/>
      <c r="E55" s="92"/>
      <c r="F55" s="92"/>
      <c r="G55" s="92"/>
    </row>
    <row r="56" spans="1:7">
      <c r="A56" s="92"/>
      <c r="B56" s="92"/>
      <c r="C56" s="92"/>
      <c r="D56" s="92"/>
      <c r="E56" s="92"/>
      <c r="F56" s="92"/>
      <c r="G56" s="92"/>
    </row>
    <row r="57" spans="1:7">
      <c r="A57" s="92"/>
      <c r="B57" s="92"/>
      <c r="C57" s="92"/>
      <c r="D57" s="92"/>
      <c r="E57" s="92"/>
      <c r="F57" s="92"/>
      <c r="G57" s="92"/>
    </row>
  </sheetData>
  <mergeCells count="22">
    <mergeCell ref="A1:G1"/>
    <mergeCell ref="A2:G2"/>
    <mergeCell ref="A8:G8"/>
    <mergeCell ref="A31:G31"/>
    <mergeCell ref="C38:D38"/>
    <mergeCell ref="F4:F7"/>
    <mergeCell ref="G4:G7"/>
    <mergeCell ref="C39:D39"/>
    <mergeCell ref="C40:D40"/>
    <mergeCell ref="A41:E41"/>
    <mergeCell ref="A4:A7"/>
    <mergeCell ref="A10:A30"/>
    <mergeCell ref="A33:A40"/>
    <mergeCell ref="B10:B20"/>
    <mergeCell ref="B21:B30"/>
    <mergeCell ref="B33:B35"/>
    <mergeCell ref="C11:C14"/>
    <mergeCell ref="C15:C16"/>
    <mergeCell ref="C17:C18"/>
    <mergeCell ref="C21:C26"/>
    <mergeCell ref="C27:C29"/>
    <mergeCell ref="E5:E7"/>
  </mergeCells>
  <phoneticPr fontId="25" type="noConversion"/>
  <printOptions horizontalCentered="1" verticalCentered="1"/>
  <pageMargins left="0.31458333333333299" right="0.23611111111111099" top="0.35416666666666702" bottom="0.35416666666666702" header="0.29861111111111099" footer="0.35416666666666702"/>
  <pageSetup paperSize="9" scale="60" orientation="portrait" r:id="rId1"/>
  <headerFooter>
    <oddFooter>&amp;C第 &amp;P 页，共 &amp;N 页</oddFooter>
  </headerFooter>
  <rowBreaks count="3" manualBreakCount="3">
    <brk id="30" max="6" man="1"/>
    <brk id="41" max="16383" man="1"/>
    <brk id="4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1"/>
  <sheetViews>
    <sheetView zoomScale="89" zoomScaleNormal="89" workbookViewId="0">
      <pane ySplit="8" topLeftCell="A18" activePane="bottomLeft" state="frozen"/>
      <selection pane="bottomLeft" activeCell="D21" sqref="D21"/>
    </sheetView>
  </sheetViews>
  <sheetFormatPr defaultColWidth="34.6796875" defaultRowHeight="12.25"/>
  <cols>
    <col min="1" max="1" width="47.6796875" style="2" customWidth="1"/>
    <col min="2" max="2" width="12.76953125" style="3" customWidth="1"/>
    <col min="3" max="3" width="32.86328125" style="2" customWidth="1"/>
    <col min="4" max="4" width="16.2265625" style="3" customWidth="1"/>
    <col min="5" max="5" width="15.54296875" style="3" customWidth="1"/>
    <col min="6" max="6" width="19.76953125" style="3" customWidth="1"/>
    <col min="7" max="7" width="10.6796875" style="3" customWidth="1"/>
    <col min="8" max="8" width="3.54296875" style="3" customWidth="1"/>
    <col min="9" max="9" width="34.6796875" style="3" customWidth="1"/>
    <col min="10" max="16384" width="34.6796875" style="3"/>
  </cols>
  <sheetData>
    <row r="1" spans="1:8">
      <c r="B1" s="38" t="s">
        <v>3</v>
      </c>
      <c r="C1" s="39" t="s">
        <v>16</v>
      </c>
      <c r="D1" s="38" t="s">
        <v>17</v>
      </c>
      <c r="E1" s="38" t="s">
        <v>93</v>
      </c>
      <c r="F1" s="38" t="s">
        <v>94</v>
      </c>
    </row>
    <row r="2" spans="1:8" ht="36.75">
      <c r="A2" s="129" t="s">
        <v>95</v>
      </c>
      <c r="B2" s="40" t="s">
        <v>96</v>
      </c>
      <c r="C2" s="41" t="s">
        <v>97</v>
      </c>
      <c r="D2" s="40" t="s">
        <v>98</v>
      </c>
      <c r="E2" s="42">
        <f>E9+E13+E12+E11</f>
        <v>6070</v>
      </c>
      <c r="F2" s="42">
        <f>G9+G11+G12+G13</f>
        <v>6486</v>
      </c>
    </row>
    <row r="3" spans="1:8">
      <c r="A3" s="129"/>
      <c r="B3" s="43" t="s">
        <v>96</v>
      </c>
      <c r="C3" s="44" t="s">
        <v>99</v>
      </c>
      <c r="D3" s="43" t="s">
        <v>100</v>
      </c>
      <c r="E3" s="45">
        <f>E18</f>
        <v>30</v>
      </c>
      <c r="F3" s="45">
        <f>G18</f>
        <v>34</v>
      </c>
    </row>
    <row r="4" spans="1:8">
      <c r="A4" s="129"/>
      <c r="B4" s="46" t="s">
        <v>96</v>
      </c>
      <c r="C4" s="47" t="s">
        <v>101</v>
      </c>
      <c r="D4" s="46" t="s">
        <v>102</v>
      </c>
      <c r="E4" s="48">
        <f>E24</f>
        <v>5</v>
      </c>
      <c r="F4" s="48">
        <f>G24</f>
        <v>9</v>
      </c>
    </row>
    <row r="5" spans="1:8" ht="24.5">
      <c r="A5" s="129"/>
      <c r="B5" s="49" t="s">
        <v>96</v>
      </c>
      <c r="C5" s="50" t="s">
        <v>103</v>
      </c>
      <c r="D5" s="49" t="s">
        <v>104</v>
      </c>
      <c r="E5" s="51">
        <f>4+30</f>
        <v>34</v>
      </c>
      <c r="F5" s="51"/>
      <c r="G5" s="3" t="s">
        <v>105</v>
      </c>
    </row>
    <row r="6" spans="1:8" ht="36.75">
      <c r="A6" s="129"/>
      <c r="B6" s="52" t="s">
        <v>106</v>
      </c>
      <c r="C6" s="53" t="s">
        <v>107</v>
      </c>
      <c r="D6" s="52" t="s">
        <v>108</v>
      </c>
      <c r="E6" s="54">
        <f>E10+E14+E19+E21+E26</f>
        <v>9.14</v>
      </c>
      <c r="F6" s="54">
        <f>G10+G14+G19+G21+G26</f>
        <v>27.9700375</v>
      </c>
      <c r="G6" s="3" t="s">
        <v>105</v>
      </c>
    </row>
    <row r="7" spans="1:8" ht="24.5">
      <c r="A7" s="129"/>
      <c r="B7" s="55" t="s">
        <v>109</v>
      </c>
      <c r="C7" s="56" t="s">
        <v>110</v>
      </c>
      <c r="D7" s="55" t="s">
        <v>111</v>
      </c>
      <c r="E7" s="57">
        <f>E31</f>
        <v>8500</v>
      </c>
      <c r="F7" s="57">
        <f>G31</f>
        <v>10000</v>
      </c>
    </row>
    <row r="8" spans="1:8" s="13" customFormat="1">
      <c r="A8" s="58"/>
      <c r="C8" s="58"/>
      <c r="D8" s="38" t="s">
        <v>17</v>
      </c>
      <c r="E8" s="13" t="s">
        <v>112</v>
      </c>
      <c r="F8" s="38" t="s">
        <v>113</v>
      </c>
      <c r="G8" s="13" t="s">
        <v>112</v>
      </c>
    </row>
    <row r="9" spans="1:8">
      <c r="A9" s="2" t="s">
        <v>114</v>
      </c>
      <c r="B9" s="59" t="s">
        <v>96</v>
      </c>
      <c r="C9" s="60" t="s">
        <v>115</v>
      </c>
      <c r="D9" s="61" t="s">
        <v>116</v>
      </c>
      <c r="E9" s="61">
        <v>1200</v>
      </c>
      <c r="F9" s="61" t="s">
        <v>117</v>
      </c>
      <c r="G9" s="62">
        <v>1297</v>
      </c>
    </row>
    <row r="10" spans="1:8">
      <c r="A10" s="2" t="s">
        <v>114</v>
      </c>
      <c r="B10" s="63" t="s">
        <v>106</v>
      </c>
      <c r="C10" s="64" t="s">
        <v>118</v>
      </c>
      <c r="D10" s="65" t="s">
        <v>119</v>
      </c>
      <c r="E10" s="65">
        <v>0.04</v>
      </c>
      <c r="F10" s="63" t="s">
        <v>120</v>
      </c>
      <c r="G10" s="3">
        <v>4.3999999999999997E-2</v>
      </c>
      <c r="H10" s="3" t="s">
        <v>121</v>
      </c>
    </row>
    <row r="11" spans="1:8">
      <c r="A11" s="2" t="s">
        <v>122</v>
      </c>
      <c r="B11" s="59" t="s">
        <v>96</v>
      </c>
      <c r="C11" s="60" t="s">
        <v>123</v>
      </c>
      <c r="D11" s="66" t="s">
        <v>124</v>
      </c>
      <c r="E11" s="66">
        <v>4500</v>
      </c>
      <c r="F11" s="67" t="s">
        <v>125</v>
      </c>
      <c r="G11" s="62">
        <v>4783</v>
      </c>
    </row>
    <row r="12" spans="1:8">
      <c r="A12" s="2" t="s">
        <v>122</v>
      </c>
      <c r="B12" s="59" t="s">
        <v>96</v>
      </c>
      <c r="C12" s="60" t="s">
        <v>126</v>
      </c>
      <c r="D12" s="66" t="s">
        <v>127</v>
      </c>
      <c r="E12" s="66">
        <v>350</v>
      </c>
      <c r="F12" s="67" t="s">
        <v>128</v>
      </c>
      <c r="G12" s="62">
        <v>383</v>
      </c>
    </row>
    <row r="13" spans="1:8">
      <c r="A13" s="2" t="s">
        <v>129</v>
      </c>
      <c r="B13" s="59" t="s">
        <v>96</v>
      </c>
      <c r="C13" s="60" t="s">
        <v>130</v>
      </c>
      <c r="D13" s="61" t="s">
        <v>131</v>
      </c>
      <c r="E13" s="61">
        <v>20</v>
      </c>
      <c r="F13" s="61" t="s">
        <v>132</v>
      </c>
      <c r="G13" s="62">
        <v>23</v>
      </c>
    </row>
    <row r="14" spans="1:8">
      <c r="A14" s="2" t="s">
        <v>129</v>
      </c>
      <c r="B14" s="63" t="s">
        <v>106</v>
      </c>
      <c r="C14" s="64" t="s">
        <v>133</v>
      </c>
      <c r="D14" s="65" t="s">
        <v>134</v>
      </c>
      <c r="E14" s="65">
        <v>2</v>
      </c>
      <c r="F14" s="63" t="s">
        <v>135</v>
      </c>
      <c r="G14" s="68">
        <v>8.4</v>
      </c>
      <c r="H14" s="3" t="s">
        <v>121</v>
      </c>
    </row>
    <row r="15" spans="1:8">
      <c r="A15" s="2" t="s">
        <v>129</v>
      </c>
      <c r="B15" s="69" t="s">
        <v>109</v>
      </c>
      <c r="C15" s="70" t="s">
        <v>136</v>
      </c>
      <c r="D15" s="71" t="s">
        <v>137</v>
      </c>
      <c r="E15" s="71"/>
      <c r="F15" s="69" t="s">
        <v>138</v>
      </c>
    </row>
    <row r="16" spans="1:8">
      <c r="A16" s="2" t="s">
        <v>139</v>
      </c>
      <c r="B16" s="72" t="s">
        <v>96</v>
      </c>
      <c r="C16" s="73" t="s">
        <v>140</v>
      </c>
      <c r="D16" s="74" t="s">
        <v>141</v>
      </c>
      <c r="E16" s="74">
        <v>7000</v>
      </c>
      <c r="F16" s="74" t="s">
        <v>142</v>
      </c>
      <c r="G16" s="3">
        <v>9000</v>
      </c>
    </row>
    <row r="17" spans="1:8" ht="24.5">
      <c r="A17" s="2" t="s">
        <v>139</v>
      </c>
      <c r="B17" s="69" t="s">
        <v>96</v>
      </c>
      <c r="C17" s="70" t="s">
        <v>143</v>
      </c>
      <c r="D17" s="71" t="s">
        <v>144</v>
      </c>
      <c r="E17" s="71"/>
      <c r="F17" s="71" t="s">
        <v>145</v>
      </c>
    </row>
    <row r="18" spans="1:8">
      <c r="A18" s="2" t="s">
        <v>139</v>
      </c>
      <c r="B18" s="75" t="s">
        <v>96</v>
      </c>
      <c r="C18" s="76" t="s">
        <v>146</v>
      </c>
      <c r="D18" s="77" t="s">
        <v>100</v>
      </c>
      <c r="E18" s="77">
        <v>30</v>
      </c>
      <c r="F18" s="77" t="s">
        <v>147</v>
      </c>
      <c r="G18" s="3">
        <v>34</v>
      </c>
    </row>
    <row r="19" spans="1:8">
      <c r="A19" s="2" t="s">
        <v>139</v>
      </c>
      <c r="B19" s="78" t="s">
        <v>106</v>
      </c>
      <c r="C19" s="79" t="s">
        <v>148</v>
      </c>
      <c r="D19" s="80" t="s">
        <v>149</v>
      </c>
      <c r="E19" s="80">
        <v>0.1</v>
      </c>
      <c r="F19" s="78" t="s">
        <v>150</v>
      </c>
      <c r="G19" s="81">
        <v>0.1160375</v>
      </c>
      <c r="H19" s="81" t="s">
        <v>121</v>
      </c>
    </row>
    <row r="20" spans="1:8">
      <c r="A20" s="2" t="s">
        <v>151</v>
      </c>
      <c r="B20" s="72" t="s">
        <v>96</v>
      </c>
      <c r="C20" s="73" t="s">
        <v>152</v>
      </c>
      <c r="D20" s="74" t="s">
        <v>153</v>
      </c>
      <c r="E20" s="74">
        <v>4</v>
      </c>
      <c r="F20" s="74" t="s">
        <v>154</v>
      </c>
      <c r="G20" s="27">
        <v>13</v>
      </c>
    </row>
    <row r="21" spans="1:8">
      <c r="A21" s="2" t="s">
        <v>155</v>
      </c>
      <c r="B21" s="63" t="s">
        <v>106</v>
      </c>
      <c r="C21" s="64" t="s">
        <v>156</v>
      </c>
      <c r="D21" s="65" t="s">
        <v>157</v>
      </c>
      <c r="E21" s="65">
        <v>5</v>
      </c>
      <c r="F21" s="63" t="s">
        <v>158</v>
      </c>
      <c r="G21" s="3">
        <v>15</v>
      </c>
      <c r="H21" s="3" t="s">
        <v>121</v>
      </c>
    </row>
    <row r="23" spans="1:8">
      <c r="A23" s="2" t="s">
        <v>159</v>
      </c>
      <c r="B23" s="69" t="s">
        <v>96</v>
      </c>
      <c r="C23" s="70" t="s">
        <v>160</v>
      </c>
      <c r="D23" s="71" t="s">
        <v>161</v>
      </c>
      <c r="E23" s="71"/>
      <c r="F23" s="71" t="s">
        <v>162</v>
      </c>
    </row>
    <row r="24" spans="1:8">
      <c r="A24" s="2" t="s">
        <v>159</v>
      </c>
      <c r="B24" s="82" t="s">
        <v>96</v>
      </c>
      <c r="C24" s="83" t="s">
        <v>163</v>
      </c>
      <c r="D24" s="84" t="s">
        <v>102</v>
      </c>
      <c r="E24" s="84">
        <v>5</v>
      </c>
      <c r="F24" s="84" t="s">
        <v>164</v>
      </c>
      <c r="G24" s="3">
        <v>9</v>
      </c>
    </row>
    <row r="25" spans="1:8">
      <c r="A25" s="2" t="s">
        <v>159</v>
      </c>
      <c r="B25" s="69" t="s">
        <v>96</v>
      </c>
      <c r="C25" s="70" t="s">
        <v>165</v>
      </c>
      <c r="D25" s="71" t="s">
        <v>161</v>
      </c>
      <c r="E25" s="71"/>
      <c r="F25" s="71" t="s">
        <v>166</v>
      </c>
    </row>
    <row r="26" spans="1:8">
      <c r="A26" s="2" t="s">
        <v>159</v>
      </c>
      <c r="B26" s="78" t="s">
        <v>106</v>
      </c>
      <c r="C26" s="79" t="s">
        <v>167</v>
      </c>
      <c r="D26" s="80" t="s">
        <v>168</v>
      </c>
      <c r="E26" s="80">
        <v>2</v>
      </c>
      <c r="F26" s="78" t="s">
        <v>169</v>
      </c>
      <c r="G26" s="3">
        <v>4.41</v>
      </c>
      <c r="H26" s="3" t="s">
        <v>121</v>
      </c>
    </row>
    <row r="28" spans="1:8">
      <c r="A28" s="2" t="s">
        <v>170</v>
      </c>
      <c r="B28" s="69" t="s">
        <v>96</v>
      </c>
      <c r="C28" s="70" t="s">
        <v>171</v>
      </c>
      <c r="D28" s="85" t="s">
        <v>172</v>
      </c>
      <c r="E28" s="85"/>
      <c r="F28" s="71" t="s">
        <v>173</v>
      </c>
    </row>
    <row r="29" spans="1:8">
      <c r="A29" s="2" t="s">
        <v>170</v>
      </c>
      <c r="B29" s="69" t="s">
        <v>96</v>
      </c>
      <c r="C29" s="70" t="s">
        <v>174</v>
      </c>
      <c r="D29" s="71" t="s">
        <v>175</v>
      </c>
      <c r="E29" s="71">
        <v>35</v>
      </c>
      <c r="F29" s="71" t="s">
        <v>176</v>
      </c>
      <c r="G29" s="16">
        <v>51</v>
      </c>
    </row>
    <row r="30" spans="1:8" ht="24.5">
      <c r="A30" s="2" t="s">
        <v>170</v>
      </c>
      <c r="B30" s="86" t="s">
        <v>96</v>
      </c>
      <c r="C30" s="87" t="s">
        <v>177</v>
      </c>
      <c r="D30" s="88" t="s">
        <v>100</v>
      </c>
      <c r="E30" s="88">
        <v>30</v>
      </c>
      <c r="F30" s="88" t="s">
        <v>178</v>
      </c>
      <c r="G30" s="3">
        <v>35</v>
      </c>
    </row>
    <row r="31" spans="1:8">
      <c r="A31" s="2" t="s">
        <v>170</v>
      </c>
      <c r="B31" s="89" t="s">
        <v>109</v>
      </c>
      <c r="C31" s="90" t="s">
        <v>179</v>
      </c>
      <c r="D31" s="91" t="s">
        <v>180</v>
      </c>
      <c r="E31" s="91">
        <v>8500</v>
      </c>
      <c r="F31" s="89" t="s">
        <v>181</v>
      </c>
      <c r="G31" s="89">
        <v>10000</v>
      </c>
      <c r="H31" s="69"/>
    </row>
  </sheetData>
  <mergeCells count="1">
    <mergeCell ref="A2:A7"/>
  </mergeCells>
  <phoneticPr fontId="25"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37"/>
  <sheetViews>
    <sheetView workbookViewId="0">
      <selection activeCell="E19" sqref="E19"/>
    </sheetView>
  </sheetViews>
  <sheetFormatPr defaultColWidth="34.6796875" defaultRowHeight="12.25"/>
  <cols>
    <col min="1" max="1" width="32.54296875" style="2" customWidth="1"/>
    <col min="2" max="2" width="9.6796875" style="3" customWidth="1"/>
    <col min="3" max="3" width="32.86328125" style="2" customWidth="1"/>
    <col min="4" max="4" width="9.6796875" style="3" customWidth="1"/>
    <col min="5" max="5" width="16.453125" style="3" customWidth="1"/>
    <col min="6" max="6" width="20.86328125" style="3" customWidth="1"/>
    <col min="7" max="7" width="5.6796875" style="3" customWidth="1"/>
    <col min="8" max="16384" width="34.6796875" style="3"/>
  </cols>
  <sheetData>
    <row r="1" spans="1:7">
      <c r="B1" s="4" t="s">
        <v>3</v>
      </c>
      <c r="C1" s="5" t="s">
        <v>16</v>
      </c>
      <c r="D1" s="4" t="s">
        <v>17</v>
      </c>
      <c r="E1" s="4" t="s">
        <v>93</v>
      </c>
      <c r="F1" s="4" t="s">
        <v>94</v>
      </c>
    </row>
    <row r="2" spans="1:7" ht="36.75">
      <c r="A2" s="6"/>
      <c r="B2" s="7" t="s">
        <v>96</v>
      </c>
      <c r="C2" s="8" t="s">
        <v>97</v>
      </c>
      <c r="D2" s="7" t="s">
        <v>98</v>
      </c>
      <c r="E2" s="9">
        <f>E4+E5+E6</f>
        <v>6050</v>
      </c>
      <c r="F2" s="9">
        <f>G4+G5+G6</f>
        <v>6463</v>
      </c>
      <c r="G2" s="10"/>
    </row>
    <row r="3" spans="1:7">
      <c r="B3" s="11"/>
      <c r="C3" s="12"/>
      <c r="D3" s="4" t="s">
        <v>17</v>
      </c>
      <c r="E3" s="13" t="s">
        <v>112</v>
      </c>
      <c r="F3" s="4" t="s">
        <v>113</v>
      </c>
      <c r="G3" s="13" t="s">
        <v>112</v>
      </c>
    </row>
    <row r="4" spans="1:7">
      <c r="A4" s="2" t="s">
        <v>114</v>
      </c>
      <c r="B4" s="14" t="s">
        <v>96</v>
      </c>
      <c r="C4" s="15" t="s">
        <v>115</v>
      </c>
      <c r="D4" s="16" t="s">
        <v>116</v>
      </c>
      <c r="E4" s="16">
        <v>1200</v>
      </c>
      <c r="F4" s="16" t="s">
        <v>117</v>
      </c>
      <c r="G4" s="3">
        <v>1297</v>
      </c>
    </row>
    <row r="5" spans="1:7">
      <c r="A5" s="2" t="s">
        <v>122</v>
      </c>
      <c r="B5" s="14" t="s">
        <v>96</v>
      </c>
      <c r="C5" s="15" t="s">
        <v>123</v>
      </c>
      <c r="D5" s="17" t="s">
        <v>124</v>
      </c>
      <c r="E5" s="17">
        <v>4500</v>
      </c>
      <c r="F5" s="18" t="s">
        <v>125</v>
      </c>
      <c r="G5" s="3">
        <v>4783</v>
      </c>
    </row>
    <row r="6" spans="1:7">
      <c r="A6" s="2" t="s">
        <v>122</v>
      </c>
      <c r="B6" s="14" t="s">
        <v>96</v>
      </c>
      <c r="C6" s="15" t="s">
        <v>126</v>
      </c>
      <c r="D6" s="17" t="s">
        <v>127</v>
      </c>
      <c r="E6" s="17">
        <v>350</v>
      </c>
      <c r="F6" s="18" t="s">
        <v>128</v>
      </c>
      <c r="G6" s="3">
        <v>383</v>
      </c>
    </row>
    <row r="8" spans="1:7">
      <c r="B8" s="4" t="s">
        <v>3</v>
      </c>
      <c r="C8" s="5" t="s">
        <v>16</v>
      </c>
      <c r="D8" s="4" t="s">
        <v>17</v>
      </c>
      <c r="E8" s="4" t="s">
        <v>93</v>
      </c>
      <c r="F8" s="4" t="s">
        <v>94</v>
      </c>
    </row>
    <row r="9" spans="1:7">
      <c r="B9" s="19" t="s">
        <v>96</v>
      </c>
      <c r="C9" s="20" t="s">
        <v>99</v>
      </c>
      <c r="D9" s="19" t="s">
        <v>100</v>
      </c>
      <c r="E9" s="19">
        <v>30</v>
      </c>
      <c r="F9" s="19">
        <v>34</v>
      </c>
    </row>
    <row r="10" spans="1:7">
      <c r="D10" s="4" t="s">
        <v>17</v>
      </c>
      <c r="E10" s="13" t="s">
        <v>112</v>
      </c>
      <c r="F10" s="4" t="s">
        <v>113</v>
      </c>
      <c r="G10" s="13" t="s">
        <v>112</v>
      </c>
    </row>
    <row r="11" spans="1:7">
      <c r="A11" s="2" t="s">
        <v>139</v>
      </c>
      <c r="B11" s="14" t="s">
        <v>96</v>
      </c>
      <c r="C11" s="15" t="s">
        <v>146</v>
      </c>
      <c r="D11" s="16" t="s">
        <v>100</v>
      </c>
      <c r="E11" s="16">
        <v>30</v>
      </c>
      <c r="F11" s="16" t="s">
        <v>147</v>
      </c>
      <c r="G11" s="3">
        <v>34</v>
      </c>
    </row>
    <row r="13" spans="1:7">
      <c r="B13" s="4" t="s">
        <v>3</v>
      </c>
      <c r="C13" s="5" t="s">
        <v>16</v>
      </c>
      <c r="D13" s="4" t="s">
        <v>17</v>
      </c>
      <c r="E13" s="4" t="s">
        <v>93</v>
      </c>
      <c r="F13" s="4" t="s">
        <v>94</v>
      </c>
    </row>
    <row r="14" spans="1:7">
      <c r="B14" s="21" t="s">
        <v>96</v>
      </c>
      <c r="C14" s="22" t="s">
        <v>101</v>
      </c>
      <c r="D14" s="21" t="s">
        <v>102</v>
      </c>
      <c r="E14" s="23">
        <v>5</v>
      </c>
      <c r="F14" s="23">
        <v>9</v>
      </c>
    </row>
    <row r="15" spans="1:7">
      <c r="D15" s="4" t="s">
        <v>17</v>
      </c>
      <c r="E15" s="13" t="s">
        <v>112</v>
      </c>
      <c r="F15" s="4" t="s">
        <v>113</v>
      </c>
      <c r="G15" s="13" t="s">
        <v>112</v>
      </c>
    </row>
    <row r="16" spans="1:7">
      <c r="A16" s="2" t="s">
        <v>159</v>
      </c>
      <c r="B16" s="3" t="s">
        <v>96</v>
      </c>
      <c r="C16" s="2" t="s">
        <v>163</v>
      </c>
      <c r="D16" s="3" t="s">
        <v>102</v>
      </c>
      <c r="E16" s="3">
        <v>5</v>
      </c>
      <c r="F16" s="3" t="s">
        <v>164</v>
      </c>
      <c r="G16" s="3">
        <v>9</v>
      </c>
    </row>
    <row r="18" spans="1:8">
      <c r="B18" s="4" t="s">
        <v>3</v>
      </c>
      <c r="C18" s="5" t="s">
        <v>16</v>
      </c>
      <c r="D18" s="4" t="s">
        <v>17</v>
      </c>
      <c r="E18" s="4" t="s">
        <v>93</v>
      </c>
      <c r="F18" s="4" t="s">
        <v>94</v>
      </c>
    </row>
    <row r="19" spans="1:8" ht="24.5">
      <c r="B19" s="24" t="s">
        <v>96</v>
      </c>
      <c r="C19" s="25" t="s">
        <v>103</v>
      </c>
      <c r="D19" s="24" t="s">
        <v>104</v>
      </c>
      <c r="E19" s="26">
        <v>34</v>
      </c>
      <c r="F19" s="26"/>
      <c r="G19" s="27">
        <f>G23+G22</f>
        <v>48</v>
      </c>
    </row>
    <row r="20" spans="1:8">
      <c r="D20" s="4" t="s">
        <v>17</v>
      </c>
      <c r="E20" s="13" t="s">
        <v>112</v>
      </c>
      <c r="F20" s="4" t="s">
        <v>113</v>
      </c>
      <c r="G20" s="13" t="s">
        <v>112</v>
      </c>
    </row>
    <row r="21" spans="1:8">
      <c r="A21" s="28" t="s">
        <v>139</v>
      </c>
      <c r="B21" s="14" t="s">
        <v>96</v>
      </c>
      <c r="C21" s="15" t="s">
        <v>140</v>
      </c>
      <c r="D21" s="16" t="s">
        <v>141</v>
      </c>
      <c r="E21" s="16">
        <v>7000</v>
      </c>
      <c r="F21" s="16" t="s">
        <v>142</v>
      </c>
      <c r="G21" s="16">
        <v>9000</v>
      </c>
    </row>
    <row r="22" spans="1:8">
      <c r="A22" s="28" t="s">
        <v>151</v>
      </c>
      <c r="B22" s="14" t="s">
        <v>96</v>
      </c>
      <c r="C22" s="15" t="s">
        <v>152</v>
      </c>
      <c r="D22" s="16" t="s">
        <v>153</v>
      </c>
      <c r="E22" s="16">
        <v>4</v>
      </c>
      <c r="F22" s="29" t="s">
        <v>154</v>
      </c>
      <c r="G22" s="16">
        <v>13</v>
      </c>
    </row>
    <row r="23" spans="1:8" ht="24.5">
      <c r="A23" s="28" t="s">
        <v>170</v>
      </c>
      <c r="B23" s="14" t="s">
        <v>96</v>
      </c>
      <c r="C23" s="15" t="s">
        <v>177</v>
      </c>
      <c r="D23" s="16" t="s">
        <v>100</v>
      </c>
      <c r="E23" s="16">
        <v>30</v>
      </c>
      <c r="F23" s="29" t="s">
        <v>178</v>
      </c>
      <c r="G23" s="16">
        <v>35</v>
      </c>
    </row>
    <row r="25" spans="1:8">
      <c r="B25" s="4" t="s">
        <v>3</v>
      </c>
      <c r="C25" s="5" t="s">
        <v>16</v>
      </c>
      <c r="D25" s="4" t="s">
        <v>17</v>
      </c>
      <c r="E25" s="4" t="s">
        <v>93</v>
      </c>
      <c r="F25" s="4" t="s">
        <v>94</v>
      </c>
    </row>
    <row r="26" spans="1:8" ht="36.75">
      <c r="B26" s="30" t="s">
        <v>106</v>
      </c>
      <c r="C26" s="31" t="s">
        <v>107</v>
      </c>
      <c r="D26" s="30" t="s">
        <v>108</v>
      </c>
      <c r="E26" s="32">
        <f>SUM(E28:E32)</f>
        <v>9.14</v>
      </c>
      <c r="F26" s="32">
        <f>SUM(F28:F32)</f>
        <v>0</v>
      </c>
      <c r="G26" s="32">
        <f>SUM(G28:G32)</f>
        <v>27.9700375</v>
      </c>
    </row>
    <row r="27" spans="1:8">
      <c r="D27" s="4" t="s">
        <v>17</v>
      </c>
      <c r="E27" s="13" t="s">
        <v>112</v>
      </c>
      <c r="F27" s="4" t="s">
        <v>113</v>
      </c>
      <c r="G27" s="13" t="s">
        <v>112</v>
      </c>
    </row>
    <row r="28" spans="1:8" ht="24.5">
      <c r="A28" s="28" t="s">
        <v>114</v>
      </c>
      <c r="B28" s="14" t="s">
        <v>106</v>
      </c>
      <c r="C28" s="15" t="s">
        <v>118</v>
      </c>
      <c r="D28" s="14" t="s">
        <v>119</v>
      </c>
      <c r="E28" s="16">
        <v>0.04</v>
      </c>
      <c r="F28" s="14" t="s">
        <v>120</v>
      </c>
      <c r="G28" s="16">
        <v>4.3999999999999997E-2</v>
      </c>
      <c r="H28" s="16" t="s">
        <v>121</v>
      </c>
    </row>
    <row r="29" spans="1:8" ht="24.5">
      <c r="A29" s="28" t="s">
        <v>129</v>
      </c>
      <c r="B29" s="14" t="s">
        <v>106</v>
      </c>
      <c r="C29" s="15" t="s">
        <v>133</v>
      </c>
      <c r="D29" s="14" t="s">
        <v>134</v>
      </c>
      <c r="E29" s="16">
        <v>2</v>
      </c>
      <c r="F29" s="14" t="s">
        <v>135</v>
      </c>
      <c r="G29" s="16">
        <v>8.4</v>
      </c>
      <c r="H29" s="16" t="s">
        <v>121</v>
      </c>
    </row>
    <row r="30" spans="1:8" ht="24.5">
      <c r="A30" s="28" t="s">
        <v>139</v>
      </c>
      <c r="B30" s="14" t="s">
        <v>106</v>
      </c>
      <c r="C30" s="15" t="s">
        <v>148</v>
      </c>
      <c r="D30" s="14" t="s">
        <v>149</v>
      </c>
      <c r="E30" s="16">
        <v>0.1</v>
      </c>
      <c r="F30" s="14" t="s">
        <v>150</v>
      </c>
      <c r="G30" s="16">
        <v>0.1160375</v>
      </c>
      <c r="H30" s="16" t="s">
        <v>121</v>
      </c>
    </row>
    <row r="31" spans="1:8" ht="24.5">
      <c r="A31" s="28" t="s">
        <v>155</v>
      </c>
      <c r="B31" s="14" t="s">
        <v>106</v>
      </c>
      <c r="C31" s="15" t="s">
        <v>156</v>
      </c>
      <c r="D31" s="14" t="s">
        <v>157</v>
      </c>
      <c r="E31" s="16">
        <v>5</v>
      </c>
      <c r="F31" s="14" t="s">
        <v>158</v>
      </c>
      <c r="G31" s="16">
        <v>15</v>
      </c>
      <c r="H31" s="16" t="s">
        <v>121</v>
      </c>
    </row>
    <row r="32" spans="1:8" ht="24.5">
      <c r="A32" s="28" t="s">
        <v>159</v>
      </c>
      <c r="B32" s="14" t="s">
        <v>106</v>
      </c>
      <c r="C32" s="15" t="s">
        <v>167</v>
      </c>
      <c r="D32" s="14" t="s">
        <v>168</v>
      </c>
      <c r="E32" s="16">
        <v>2</v>
      </c>
      <c r="F32" s="14" t="s">
        <v>169</v>
      </c>
      <c r="G32" s="16">
        <v>4.41</v>
      </c>
      <c r="H32" s="16" t="s">
        <v>121</v>
      </c>
    </row>
    <row r="34" spans="1:7">
      <c r="B34" s="4" t="s">
        <v>3</v>
      </c>
      <c r="C34" s="5" t="s">
        <v>16</v>
      </c>
      <c r="D34" s="4" t="s">
        <v>17</v>
      </c>
      <c r="E34" s="4" t="s">
        <v>93</v>
      </c>
      <c r="F34" s="4" t="s">
        <v>94</v>
      </c>
    </row>
    <row r="35" spans="1:7" ht="24.5">
      <c r="B35" s="33" t="s">
        <v>109</v>
      </c>
      <c r="C35" s="34" t="s">
        <v>110</v>
      </c>
      <c r="D35" s="33" t="s">
        <v>111</v>
      </c>
      <c r="E35" s="35">
        <v>8500</v>
      </c>
      <c r="F35" s="35">
        <v>10000</v>
      </c>
    </row>
    <row r="36" spans="1:7">
      <c r="D36" s="4" t="s">
        <v>17</v>
      </c>
      <c r="E36" s="13" t="s">
        <v>112</v>
      </c>
      <c r="F36" s="4" t="s">
        <v>113</v>
      </c>
      <c r="G36" s="13" t="s">
        <v>112</v>
      </c>
    </row>
    <row r="37" spans="1:7" ht="24.5">
      <c r="A37" s="36" t="s">
        <v>170</v>
      </c>
      <c r="B37" s="37" t="s">
        <v>109</v>
      </c>
      <c r="C37" s="36" t="s">
        <v>179</v>
      </c>
      <c r="D37" s="37" t="s">
        <v>180</v>
      </c>
      <c r="E37" s="37">
        <v>8500</v>
      </c>
      <c r="F37" s="37" t="s">
        <v>181</v>
      </c>
      <c r="G37" s="37">
        <v>10000</v>
      </c>
    </row>
  </sheetData>
  <phoneticPr fontId="25"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election activeCell="G4" sqref="G4:G7"/>
    </sheetView>
  </sheetViews>
  <sheetFormatPr defaultColWidth="8.7265625" defaultRowHeight="13.25"/>
  <sheetData>
    <row r="1" spans="1:1" ht="20">
      <c r="A1" s="1">
        <v>18.829999999999998</v>
      </c>
    </row>
    <row r="2" spans="1:1" ht="20">
      <c r="A2" s="1">
        <v>4.97</v>
      </c>
    </row>
    <row r="3" spans="1:1">
      <c r="A3">
        <f>A1-A2</f>
        <v>13.86</v>
      </c>
    </row>
  </sheetData>
  <phoneticPr fontId="25"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指标体系评分表</vt:lpstr>
      <vt:lpstr>2.创新能力提升环境优化</vt:lpstr>
      <vt:lpstr>2.1创新能力提升环境优化</vt:lpstr>
      <vt:lpstr>Sheet1</vt:lpstr>
      <vt:lpstr>指标体系评分表!Print_Area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QAQ</cp:lastModifiedBy>
  <cp:lastPrinted>2024-06-16T08:10:00Z</cp:lastPrinted>
  <dcterms:created xsi:type="dcterms:W3CDTF">2021-04-19T17:03:00Z</dcterms:created>
  <dcterms:modified xsi:type="dcterms:W3CDTF">2025-08-25T10:49:14Z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130A14FA5DEA43DDB3A0C71047C0CFAF_13</vt:lpwstr>
  </property>
</Properties>
</file>